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6'!$A$1:$J$119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5" i="6" l="1"/>
  <c r="H125" i="6"/>
  <c r="J73" i="6"/>
  <c r="I126" i="6"/>
  <c r="E85" i="6"/>
  <c r="E64" i="6"/>
  <c r="G113" i="6"/>
  <c r="G114" i="6"/>
  <c r="G115" i="6"/>
  <c r="H17" i="6" l="1"/>
  <c r="H29" i="6"/>
  <c r="H83" i="6"/>
  <c r="H82" i="6"/>
  <c r="I103" i="6"/>
  <c r="I74" i="6"/>
  <c r="I73" i="6"/>
  <c r="H26" i="6"/>
  <c r="H27" i="6"/>
  <c r="H31" i="6"/>
  <c r="H32" i="6"/>
  <c r="H36" i="6" l="1"/>
  <c r="J59" i="6" l="1"/>
  <c r="G59" i="6"/>
  <c r="H42" i="6" l="1"/>
  <c r="H38" i="6"/>
  <c r="H58" i="6" l="1"/>
  <c r="H53" i="6"/>
  <c r="H28" i="6"/>
  <c r="H18" i="6"/>
  <c r="H108" i="6" l="1"/>
  <c r="H103" i="6" s="1"/>
  <c r="H85" i="6"/>
  <c r="H55" i="6"/>
  <c r="H73" i="6"/>
  <c r="H94" i="6" l="1"/>
  <c r="I93" i="6" l="1"/>
  <c r="J93" i="6"/>
  <c r="I68" i="6"/>
  <c r="J68" i="6" s="1"/>
  <c r="G98" i="6" l="1"/>
  <c r="H72" i="6" l="1"/>
  <c r="G105" i="6"/>
  <c r="J105" i="6"/>
  <c r="G107" i="6"/>
  <c r="J107" i="6"/>
  <c r="G106" i="6"/>
  <c r="J106" i="6"/>
  <c r="G73" i="6"/>
  <c r="J74" i="6"/>
  <c r="J72" i="6" s="1"/>
  <c r="G74" i="6" l="1"/>
  <c r="G72" i="6" s="1"/>
  <c r="I72" i="6"/>
  <c r="G32" i="6"/>
  <c r="G83" i="6"/>
  <c r="H49" i="6"/>
  <c r="H48" i="6"/>
  <c r="J81" i="6"/>
  <c r="J77" i="6" s="1"/>
  <c r="I81" i="6"/>
  <c r="I77" i="6" s="1"/>
  <c r="H81" i="6" l="1"/>
  <c r="G82" i="6"/>
  <c r="G109" i="6"/>
  <c r="G81" i="6" l="1"/>
  <c r="G77" i="6" s="1"/>
  <c r="H77" i="6"/>
  <c r="H86" i="6"/>
  <c r="I86" i="6"/>
  <c r="J86" i="6"/>
  <c r="H84" i="6"/>
  <c r="I84" i="6"/>
  <c r="I76" i="6" s="1"/>
  <c r="J84" i="6"/>
  <c r="G85" i="6"/>
  <c r="G84" i="6" s="1"/>
  <c r="H76" i="6" l="1"/>
  <c r="J76" i="6"/>
  <c r="J75" i="6" s="1"/>
  <c r="I75" i="6" l="1"/>
  <c r="H75" i="6" l="1"/>
  <c r="H63" i="6"/>
  <c r="H54" i="6" s="1"/>
  <c r="I63" i="6"/>
  <c r="I54" i="6" s="1"/>
  <c r="G64" i="6"/>
  <c r="G63" i="6" s="1"/>
  <c r="G65" i="6"/>
  <c r="J64" i="6" l="1"/>
  <c r="J63" i="6" s="1"/>
  <c r="J54" i="6" s="1"/>
  <c r="F100" i="6"/>
  <c r="G102" i="6" l="1"/>
  <c r="H41" i="6" l="1"/>
  <c r="G41" i="6" s="1"/>
  <c r="H40" i="6"/>
  <c r="H39" i="6" l="1"/>
  <c r="J104" i="6"/>
  <c r="J103" i="6" s="1"/>
  <c r="G104" i="6" l="1"/>
  <c r="H67" i="6"/>
  <c r="I67" i="6"/>
  <c r="J67" i="6"/>
  <c r="G68" i="6"/>
  <c r="G67" i="6" s="1"/>
  <c r="G108" i="6"/>
  <c r="G27" i="6" l="1"/>
  <c r="G31" i="6"/>
  <c r="G103" i="6"/>
  <c r="H30" i="6" l="1"/>
  <c r="H19" i="6" s="1"/>
  <c r="I39" i="6"/>
  <c r="G40" i="6"/>
  <c r="G57" i="6"/>
  <c r="H91" i="6" l="1"/>
  <c r="I91" i="6"/>
  <c r="I90" i="6" s="1"/>
  <c r="J91" i="6"/>
  <c r="J90" i="6" s="1"/>
  <c r="F21" i="6" l="1"/>
  <c r="F31" i="6" s="1"/>
  <c r="G92" i="6" l="1"/>
  <c r="G91" i="6" s="1"/>
  <c r="H44" i="6"/>
  <c r="G48" i="6" l="1"/>
  <c r="G49" i="6"/>
  <c r="I89" i="6" l="1"/>
  <c r="I88" i="6" s="1"/>
  <c r="J89" i="6"/>
  <c r="J88" i="6" s="1"/>
  <c r="G99" i="6"/>
  <c r="I70" i="6"/>
  <c r="I66" i="6" s="1"/>
  <c r="J70" i="6"/>
  <c r="J66" i="6" s="1"/>
  <c r="H70" i="6"/>
  <c r="H50" i="6"/>
  <c r="J44" i="6"/>
  <c r="I44" i="6"/>
  <c r="G29" i="6"/>
  <c r="G101" i="6"/>
  <c r="G100" i="6"/>
  <c r="E100" i="6"/>
  <c r="F94" i="6"/>
  <c r="E94" i="6"/>
  <c r="G87" i="6"/>
  <c r="G71" i="6"/>
  <c r="G56" i="6"/>
  <c r="G55" i="6"/>
  <c r="G52" i="6"/>
  <c r="G51" i="6"/>
  <c r="J50" i="6"/>
  <c r="I50" i="6"/>
  <c r="G42" i="6"/>
  <c r="G39" i="6" s="1"/>
  <c r="J39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1" i="6"/>
  <c r="F25" i="6"/>
  <c r="F28" i="6" s="1"/>
  <c r="E21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70" i="6" l="1"/>
  <c r="H66" i="6"/>
  <c r="G86" i="6"/>
  <c r="G69" i="6"/>
  <c r="H93" i="6"/>
  <c r="H90" i="6" s="1"/>
  <c r="E25" i="6"/>
  <c r="E28" i="6" s="1"/>
  <c r="E31" i="6"/>
  <c r="J43" i="6"/>
  <c r="H37" i="6"/>
  <c r="I43" i="6"/>
  <c r="I13" i="6" s="1"/>
  <c r="I12" i="6" s="1"/>
  <c r="I116" i="6" s="1"/>
  <c r="G58" i="6"/>
  <c r="G54" i="6" s="1"/>
  <c r="J13" i="6"/>
  <c r="J12" i="6" s="1"/>
  <c r="J116" i="6" s="1"/>
  <c r="J126" i="6" s="1"/>
  <c r="G19" i="6"/>
  <c r="G44" i="6"/>
  <c r="G16" i="6"/>
  <c r="H14" i="6"/>
  <c r="G50" i="6"/>
  <c r="G53" i="6"/>
  <c r="G94" i="6"/>
  <c r="G93" i="6" s="1"/>
  <c r="K86" i="6" l="1"/>
  <c r="G76" i="6"/>
  <c r="G75" i="6" s="1"/>
  <c r="H89" i="6"/>
  <c r="H88" i="6" s="1"/>
  <c r="G90" i="6"/>
  <c r="H43" i="6"/>
  <c r="H13" i="6" s="1"/>
  <c r="G43" i="6"/>
  <c r="K116" i="6" l="1"/>
  <c r="G89" i="6"/>
  <c r="G88" i="6" s="1"/>
  <c r="G13" i="6"/>
  <c r="G12" i="6" s="1"/>
  <c r="K12" i="6" s="1"/>
  <c r="H12" i="6"/>
  <c r="H116" i="6" s="1"/>
  <c r="H126" i="6" s="1"/>
  <c r="G116" i="6" l="1"/>
  <c r="G126" i="6" s="1"/>
  <c r="G66" i="6"/>
</calcChain>
</file>

<file path=xl/sharedStrings.xml><?xml version="1.0" encoding="utf-8"?>
<sst xmlns="http://schemas.openxmlformats.org/spreadsheetml/2006/main" count="420" uniqueCount="226">
  <si>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</si>
  <si>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</si>
  <si>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</si>
  <si>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</si>
  <si>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</si>
  <si>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</si>
  <si>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</si>
  <si>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</si>
  <si>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</si>
  <si>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</si>
  <si>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</si>
  <si>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</si>
  <si>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</si>
  <si>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</si>
  <si>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</si>
  <si>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</si>
  <si>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</si>
  <si>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</si>
  <si>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</si>
  <si>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</si>
  <si>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</si>
  <si>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</si>
  <si>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</si>
  <si>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</si>
  <si>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</si>
  <si>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</si>
  <si>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</si>
  <si>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</si>
  <si>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</si>
  <si>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</si>
  <si>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</si>
  <si>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</si>
  <si>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</si>
  <si>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</si>
  <si>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</si>
  <si>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</si>
  <si>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</si>
  <si>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</si>
  <si>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</si>
  <si>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</si>
  <si>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</si>
  <si>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</si>
  <si>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</si>
  <si>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</si>
  <si>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</si>
  <si>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</si>
  <si>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</si>
  <si>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</si>
  <si>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</si>
  <si>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</si>
  <si>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</si>
  <si>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</si>
  <si>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</si>
  <si>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</si>
  <si>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</si>
  <si>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</si>
  <si>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</si>
  <si>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</si>
  <si>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</si>
  <si>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</si>
  <si>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</si>
  <si>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</si>
  <si>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</si>
  <si>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</si>
  <si>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</si>
  <si>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</si>
  <si>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</si>
  <si>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</si>
  <si>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</si>
  <si>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</si>
  <si>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</si>
  <si>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</si>
  <si>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</si>
  <si>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</si>
  <si>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</si>
  <si>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</si>
  <si>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</si>
  <si>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</si>
  <si>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</si>
  <si>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</si>
  <si>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</si>
  <si>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</si>
  <si>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</si>
  <si>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</si>
  <si>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</si>
  <si>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</si>
  <si>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</si>
  <si>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</si>
  <si>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</si>
  <si>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</si>
  <si>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</si>
  <si>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</si>
  <si>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</si>
  <si>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</si>
  <si>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</si>
  <si>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</si>
  <si>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</si>
  <si>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</si>
  <si>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</si>
  <si>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</si>
  <si>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</si>
  <si>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</si>
  <si>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</si>
  <si>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</si>
  <si>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</si>
  <si>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</si>
  <si>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</si>
  <si>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</si>
  <si>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</si>
  <si>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</si>
  <si>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</si>
  <si>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</si>
  <si>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</si>
  <si>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</si>
  <si>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</si>
  <si>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</si>
  <si>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</si>
  <si>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</si>
  <si>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</si>
  <si>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</si>
  <si>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</si>
  <si>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</si>
  <si>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</si>
  <si>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</si>
  <si>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</si>
  <si>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</si>
  <si>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</si>
  <si>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</si>
  <si>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</si>
  <si>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</si>
  <si>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</si>
  <si>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</si>
  <si>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</si>
  <si>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</si>
  <si>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</si>
  <si>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</si>
  <si>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</si>
  <si>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</si>
  <si>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</si>
  <si>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</si>
  <si>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</si>
  <si>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</si>
  <si>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</si>
  <si>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</si>
  <si>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Програма  «Розвиток земельних відносин  на території
Білозірської сільської ради на 2022-2026 роки" (зі змінами)</t>
  </si>
  <si>
    <t xml:space="preserve"> рішення сільської ради від 08.02.2022 року № 28-51/VIII, зміни від від 29.03.2023 року  № 48-30 /VІІІ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</si>
  <si>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</si>
  <si>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</si>
  <si>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</si>
  <si>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</si>
  <si>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</si>
  <si>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</si>
  <si>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</si>
  <si>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</si>
  <si>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</si>
  <si>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</si>
  <si>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</si>
  <si>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</si>
  <si>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</si>
  <si>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</si>
  <si>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</si>
  <si>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</si>
  <si>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</si>
  <si>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</si>
  <si>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</si>
  <si>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</si>
  <si>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</si>
  <si>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</si>
  <si>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</si>
  <si>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</si>
  <si>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</si>
  <si>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</si>
  <si>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</si>
  <si>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>0215012</t>
  </si>
  <si>
    <t>Проведення навчально-тренувальних зборів і змагань з неолімпійських видів спорту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</si>
  <si>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</si>
  <si>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</si>
  <si>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</si>
  <si>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</si>
  <si>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</si>
  <si>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</si>
  <si>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</si>
  <si>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</si>
  <si>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</si>
  <si>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</si>
  <si>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</si>
  <si>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</si>
  <si>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</si>
  <si>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</si>
  <si>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</si>
  <si>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</si>
  <si>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</si>
  <si>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</si>
  <si>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</si>
  <si>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</si>
  <si>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Управління містобудування та архітектури Білозірської сільської ради</t>
  </si>
  <si>
    <t xml:space="preserve"> рішення сесії від 26.04.202 року № 71-3 /VIII</t>
  </si>
  <si>
    <t xml:space="preserve">Програма «Підтримка державної політики у сфері казначейського обслуговування бюджетних коштів  на 2024 рік»
</t>
  </si>
  <si>
    <t>Про затвердження Програми Білозірської сільської територіальної громади" Про підтримку Черкаського батальйону територіальної оборони в/ч А 7324" на 2022-2025роки</t>
  </si>
  <si>
    <t>рішення  виконавчого комітету Білозірської сільської ради  02.09.2022 року № 106</t>
  </si>
  <si>
    <t xml:space="preserve">рішення сільської ради від 22.12.2022 року № 45-21/VIII </t>
  </si>
  <si>
    <t>Програма «Надання фінансової підтримки для матеріально-технічного забезпечення військової частини А4648  на 2024 рік»</t>
  </si>
  <si>
    <t>рішення сесії від 26.04.2024 року  № 71-4 /VIII</t>
  </si>
  <si>
    <t xml:space="preserve"> рішення сільської ради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</si>
  <si>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</si>
  <si>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0218110</t>
  </si>
  <si>
    <t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t>
  </si>
  <si>
    <t xml:space="preserve"> рішення сільської ради  31.07.2024 №75-4/VIII</t>
  </si>
  <si>
    <t xml:space="preserve"> рішення сільської ради від  31.07.2024 №75-3/VIII</t>
  </si>
  <si>
    <t>рішення сесії від 31.07.2024 №75-1/VIII</t>
  </si>
  <si>
    <t xml:space="preserve"> рішення сільської ради від 31.07.2024 №75-4/VIII</t>
  </si>
  <si>
    <t xml:space="preserve"> рішення сільської ради  31.07.2024 №75-3/VIII</t>
  </si>
  <si>
    <t>(в редакції рішення сесії  від  10.10.2024 р.№ 77-3/VIII)</t>
  </si>
  <si>
    <t>0217650</t>
  </si>
  <si>
    <t>7650</t>
  </si>
  <si>
    <t>Проведення експертної  грошової  оцінки  земельної ділянки чи права на неї</t>
  </si>
  <si>
    <t>Рішення сесія  від 10.10..2024 № від 77-2/VIІІ</t>
  </si>
  <si>
    <t xml:space="preserve">рішення сесії від  10.10..2024 року №77-1/VІІІ </t>
  </si>
  <si>
    <t xml:space="preserve">рішення сесії від  10.10.2024 року №77-2/VІІІ </t>
  </si>
  <si>
    <t xml:space="preserve"> рішення сільської ради від 10.10.2024 року № 77-48/VIII</t>
  </si>
  <si>
    <t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t>
  </si>
  <si>
    <t>Програма створення  місцевої автоматизованої системи централізованого оповіщення Білозірської сільської територіальної громади на 2024 – 2025 роки</t>
  </si>
  <si>
    <t xml:space="preserve">Програма «Покращення якості надання адміністративних послуг територіального сервісного центру № 7141 регіонального сервісного центру ГСЦ МВС в Черкаській області (філії ГСЦ МВС) на 2024-2025 роки» </t>
  </si>
  <si>
    <t xml:space="preserve">Програма  протидії тероризму на території Білозірської сільської територіальної громади на 2021-2025 роки
</t>
  </si>
  <si>
    <t>Програма «Надання фінансової підтримки для матеріально-технічного забезпечення військової частини А4844 (для військової частини А4978) на 2024 рік»</t>
  </si>
  <si>
    <t xml:space="preserve">рішення сесії від  31.07.2024  року №75-7/VІІІ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</si>
</sst>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5"/>
      <color indexed="8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2" fillId="0" borderId="2" xfId="0" applyFont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6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8" fillId="0" borderId="0" xfId="0" applyFont="1" applyAlignment="1">
      <alignment wrapText="1"/>
    </xf>
    <xf numFmtId="4" fontId="3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/>
    <xf numFmtId="0" fontId="3" fillId="3" borderId="0" xfId="0" applyFont="1" applyFill="1" applyAlignme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3" fillId="0" borderId="3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top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3" fillId="3" borderId="8" xfId="0" applyFont="1" applyFill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4" fontId="2" fillId="3" borderId="8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center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top" wrapText="1"/>
    </xf>
    <xf numFmtId="0" fontId="3" fillId="5" borderId="0" xfId="0" applyFont="1" applyFill="1"/>
    <xf numFmtId="0" fontId="11" fillId="0" borderId="0" xfId="0" applyFont="1" applyAlignment="1" applyProtection="1"/>
    <xf numFmtId="0" fontId="11" fillId="3" borderId="0" xfId="0" applyFont="1" applyFill="1" applyAlignment="1" applyProtection="1"/>
    <xf numFmtId="4" fontId="11" fillId="0" borderId="0" xfId="0" applyNumberFormat="1" applyFont="1" applyAlignment="1" applyProtection="1">
      <alignment wrapText="1"/>
    </xf>
    <xf numFmtId="0" fontId="9" fillId="0" borderId="0" xfId="0" applyFont="1"/>
    <xf numFmtId="0" fontId="13" fillId="3" borderId="0" xfId="0" applyFont="1" applyFill="1" applyAlignment="1" applyProtection="1"/>
    <xf numFmtId="4" fontId="10" fillId="0" borderId="0" xfId="0" applyNumberFormat="1" applyFont="1" applyAlignment="1" applyProtection="1">
      <alignment wrapText="1"/>
    </xf>
    <xf numFmtId="0" fontId="10" fillId="0" borderId="0" xfId="0" applyFont="1" applyAlignment="1" applyProtection="1">
      <alignment wrapText="1"/>
    </xf>
    <xf numFmtId="4" fontId="14" fillId="0" borderId="11" xfId="0" applyNumberFormat="1" applyFont="1" applyBorder="1" applyAlignment="1" applyProtection="1">
      <alignment horizontal="right" vertical="center" wrapText="1"/>
    </xf>
    <xf numFmtId="4" fontId="14" fillId="0" borderId="12" xfId="0" applyNumberFormat="1" applyFont="1" applyBorder="1" applyAlignment="1" applyProtection="1">
      <alignment vertical="center" wrapText="1"/>
    </xf>
    <xf numFmtId="49" fontId="15" fillId="0" borderId="8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4" fontId="3" fillId="0" borderId="3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4" fontId="16" fillId="3" borderId="8" xfId="0" applyNumberFormat="1" applyFont="1" applyFill="1" applyBorder="1" applyAlignment="1" applyProtection="1">
      <alignment horizontal="right" vertical="center" wrapText="1"/>
    </xf>
    <xf numFmtId="4" fontId="15" fillId="3" borderId="8" xfId="0" applyNumberFormat="1" applyFont="1" applyFill="1" applyBorder="1" applyAlignment="1" applyProtection="1">
      <alignment horizontal="right" vertical="center" wrapText="1"/>
    </xf>
    <xf numFmtId="4" fontId="15" fillId="3" borderId="3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view="pageBreakPreview" topLeftCell="F112" zoomScaleNormal="100" zoomScaleSheetLayoutView="100" zoomScalePageLayoutView="95" workbookViewId="0">
      <selection activeCell="G126" sqref="G126"/>
    </sheetView>
  </sheetViews>
  <sheetFormatPr defaultRowHeight="15" x14ac:dyDescent="0.25"/>
  <cols>
    <col min="1" max="1" width="12.5703125" style="48" customWidth="1"/>
    <col min="2" max="2" width="9.85546875" style="48" customWidth="1"/>
    <col min="3" max="3" width="9.140625" style="48" customWidth="1"/>
    <col min="4" max="4" width="39.7109375" style="48" customWidth="1"/>
    <col min="5" max="5" width="37.5703125" style="49" customWidth="1"/>
    <col min="6" max="6" width="25.42578125" style="45" customWidth="1"/>
    <col min="7" max="7" width="14.42578125" style="115" customWidth="1"/>
    <col min="8" max="8" width="15.28515625" style="48" customWidth="1"/>
    <col min="9" max="9" width="11.42578125" style="48"/>
    <col min="10" max="10" width="12.85546875" style="24" customWidth="1"/>
    <col min="11" max="11" width="10.7109375" style="24" customWidth="1"/>
    <col min="12" max="253" width="7.85546875" style="24" customWidth="1"/>
    <col min="254" max="254" width="9.140625" style="24" hidden="1" customWidth="1"/>
    <col min="255" max="255" width="14.140625" style="24" customWidth="1"/>
    <col min="256" max="256" width="14.5703125" style="24" customWidth="1"/>
    <col min="257" max="257" width="15.28515625" style="24" customWidth="1"/>
    <col min="258" max="258" width="33" style="24" customWidth="1"/>
    <col min="259" max="259" width="29.28515625" style="24" customWidth="1"/>
    <col min="260" max="260" width="17" style="24" customWidth="1"/>
    <col min="261" max="264" width="12.5703125" style="24" customWidth="1"/>
    <col min="265" max="265" width="3.7109375" style="24" customWidth="1"/>
    <col min="266" max="509" width="7.85546875" style="24" customWidth="1"/>
    <col min="510" max="510" width="9.140625" style="24" hidden="1" customWidth="1"/>
    <col min="511" max="511" width="14.140625" style="24" customWidth="1"/>
    <col min="512" max="512" width="14.5703125" style="24" customWidth="1"/>
    <col min="513" max="513" width="15.28515625" style="24" customWidth="1"/>
    <col min="514" max="514" width="33" style="24" customWidth="1"/>
    <col min="515" max="515" width="29.28515625" style="24" customWidth="1"/>
    <col min="516" max="516" width="17" style="24" customWidth="1"/>
    <col min="517" max="520" width="12.5703125" style="24" customWidth="1"/>
    <col min="521" max="521" width="3.7109375" style="24" customWidth="1"/>
    <col min="522" max="765" width="7.85546875" style="24" customWidth="1"/>
    <col min="766" max="766" width="9.140625" style="24" hidden="1" customWidth="1"/>
    <col min="767" max="767" width="14.140625" style="24" customWidth="1"/>
    <col min="768" max="768" width="14.5703125" style="24" customWidth="1"/>
    <col min="769" max="769" width="15.28515625" style="24" customWidth="1"/>
    <col min="770" max="770" width="33" style="24" customWidth="1"/>
    <col min="771" max="771" width="29.28515625" style="24" customWidth="1"/>
    <col min="772" max="772" width="17" style="24" customWidth="1"/>
    <col min="773" max="776" width="12.5703125" style="24" customWidth="1"/>
    <col min="777" max="777" width="3.7109375" style="24" customWidth="1"/>
    <col min="778" max="1021" width="7.85546875" style="24" customWidth="1"/>
    <col min="1022" max="1022" width="9.140625" style="24" hidden="1" customWidth="1"/>
    <col min="1023" max="1023" width="14.140625" style="24" customWidth="1"/>
    <col min="1024" max="1025" width="14.5703125" style="24" customWidth="1"/>
    <col min="1026" max="16384" width="9.140625" style="25"/>
  </cols>
  <sheetData>
    <row r="1" spans="1:1025" ht="12.75" customHeight="1" x14ac:dyDescent="0.25">
      <c r="F1" s="28"/>
      <c r="G1" s="50"/>
      <c r="H1" s="51"/>
      <c r="I1" s="131" t="s">
        <v>142</v>
      </c>
      <c r="J1" s="131"/>
      <c r="K1" s="52"/>
    </row>
    <row r="2" spans="1:1025" s="54" customFormat="1" ht="15" customHeight="1" x14ac:dyDescent="0.2">
      <c r="A2" s="53"/>
      <c r="B2" s="53"/>
      <c r="D2" s="55"/>
      <c r="E2" s="56"/>
      <c r="F2" s="132" t="s">
        <v>150</v>
      </c>
      <c r="G2" s="132"/>
      <c r="H2" s="132"/>
      <c r="I2" s="132"/>
      <c r="J2" s="132"/>
      <c r="K2" s="55"/>
    </row>
    <row r="3" spans="1:1025" s="54" customFormat="1" ht="12" customHeight="1" x14ac:dyDescent="0.2">
      <c r="A3" s="53"/>
      <c r="B3" s="53"/>
      <c r="D3" s="57"/>
      <c r="E3" s="58"/>
      <c r="F3" s="131" t="s">
        <v>113</v>
      </c>
      <c r="G3" s="131"/>
      <c r="H3" s="131"/>
      <c r="I3" s="131"/>
      <c r="J3" s="131"/>
      <c r="K3" s="57"/>
    </row>
    <row r="4" spans="1:1025" s="54" customFormat="1" ht="12" customHeight="1" x14ac:dyDescent="0.2">
      <c r="A4" s="53"/>
      <c r="B4" s="53"/>
      <c r="D4" s="57"/>
      <c r="E4" s="58"/>
      <c r="F4" s="29"/>
      <c r="G4" s="135" t="s">
        <v>212</v>
      </c>
      <c r="H4" s="135"/>
      <c r="I4" s="135"/>
      <c r="J4" s="135"/>
      <c r="K4" s="57"/>
    </row>
    <row r="5" spans="1:1025" s="24" customFormat="1" ht="20.100000000000001" customHeight="1" x14ac:dyDescent="0.2">
      <c r="A5" s="23"/>
      <c r="B5" s="133" t="s">
        <v>188</v>
      </c>
      <c r="C5" s="133"/>
      <c r="D5" s="133"/>
      <c r="E5" s="133"/>
      <c r="F5" s="133"/>
      <c r="G5" s="133"/>
      <c r="H5" s="133"/>
      <c r="I5" s="133"/>
      <c r="J5" s="133"/>
      <c r="K5" s="133"/>
      <c r="L5" s="23"/>
    </row>
    <row r="6" spans="1:1025" s="24" customFormat="1" ht="11.1" customHeight="1" x14ac:dyDescent="0.2">
      <c r="A6" s="23"/>
      <c r="B6" s="23"/>
      <c r="C6" s="23"/>
      <c r="D6" s="23"/>
      <c r="E6" s="59"/>
      <c r="F6" s="30"/>
      <c r="G6" s="60"/>
      <c r="H6" s="23"/>
      <c r="I6" s="23"/>
      <c r="J6" s="23"/>
      <c r="K6" s="23"/>
      <c r="L6" s="23"/>
    </row>
    <row r="7" spans="1:1025" s="24" customFormat="1" ht="11.1" customHeight="1" x14ac:dyDescent="0.2">
      <c r="A7" s="23"/>
      <c r="B7" s="134">
        <v>2350100000</v>
      </c>
      <c r="C7" s="134"/>
      <c r="D7" s="134"/>
      <c r="E7" s="134"/>
      <c r="F7" s="30"/>
      <c r="G7" s="60"/>
      <c r="H7" s="23"/>
      <c r="I7" s="23"/>
      <c r="J7" s="23"/>
      <c r="K7" s="23"/>
      <c r="L7" s="23"/>
    </row>
    <row r="8" spans="1:1025" s="62" customFormat="1" ht="14.1" customHeight="1" x14ac:dyDescent="0.25">
      <c r="A8" s="61"/>
      <c r="B8" s="129" t="s">
        <v>0</v>
      </c>
      <c r="C8" s="129"/>
      <c r="D8" s="129"/>
      <c r="E8" s="129"/>
      <c r="F8" s="30"/>
      <c r="G8" s="61"/>
      <c r="H8" s="61"/>
      <c r="I8" s="61"/>
      <c r="J8" s="61" t="s">
        <v>136</v>
      </c>
      <c r="K8" s="61"/>
      <c r="L8" s="61"/>
    </row>
    <row r="9" spans="1:1025" ht="14.25" customHeight="1" x14ac:dyDescent="0.25">
      <c r="A9" s="128" t="s">
        <v>78</v>
      </c>
      <c r="B9" s="128" t="s">
        <v>11</v>
      </c>
      <c r="C9" s="128" t="s">
        <v>12</v>
      </c>
      <c r="D9" s="128" t="s">
        <v>80</v>
      </c>
      <c r="E9" s="130" t="s">
        <v>81</v>
      </c>
      <c r="F9" s="127" t="s">
        <v>82</v>
      </c>
      <c r="G9" s="128" t="s">
        <v>1</v>
      </c>
      <c r="H9" s="128" t="s">
        <v>10</v>
      </c>
      <c r="I9" s="128" t="s">
        <v>2</v>
      </c>
      <c r="J9" s="128"/>
      <c r="K9" s="23"/>
    </row>
    <row r="10" spans="1:1025" ht="105.75" customHeight="1" x14ac:dyDescent="0.25">
      <c r="A10" s="128"/>
      <c r="B10" s="128"/>
      <c r="C10" s="128"/>
      <c r="D10" s="128"/>
      <c r="E10" s="130"/>
      <c r="F10" s="127"/>
      <c r="G10" s="128"/>
      <c r="H10" s="128"/>
      <c r="I10" s="63" t="s">
        <v>3</v>
      </c>
      <c r="J10" s="13" t="s">
        <v>13</v>
      </c>
      <c r="K10" s="23"/>
    </row>
    <row r="11" spans="1:1025" x14ac:dyDescent="0.25">
      <c r="A11" s="13" t="s">
        <v>4</v>
      </c>
      <c r="B11" s="13" t="s">
        <v>5</v>
      </c>
      <c r="C11" s="13" t="s">
        <v>6</v>
      </c>
      <c r="D11" s="13" t="s">
        <v>7</v>
      </c>
      <c r="E11" s="64" t="s">
        <v>8</v>
      </c>
      <c r="F11" s="31" t="s">
        <v>9</v>
      </c>
      <c r="G11" s="13" t="s">
        <v>83</v>
      </c>
      <c r="H11" s="13" t="s">
        <v>84</v>
      </c>
      <c r="I11" s="63" t="s">
        <v>85</v>
      </c>
      <c r="J11" s="65" t="s">
        <v>86</v>
      </c>
      <c r="K11" s="23"/>
    </row>
    <row r="12" spans="1:1025" ht="26.25" customHeight="1" x14ac:dyDescent="0.25">
      <c r="A12" s="11" t="s">
        <v>14</v>
      </c>
      <c r="B12" s="11"/>
      <c r="C12" s="11"/>
      <c r="D12" s="18" t="s">
        <v>15</v>
      </c>
      <c r="E12" s="19"/>
      <c r="F12" s="32"/>
      <c r="G12" s="3">
        <f>G13</f>
        <v>15291883.810000001</v>
      </c>
      <c r="H12" s="3">
        <f>H13</f>
        <v>11392195.810000001</v>
      </c>
      <c r="I12" s="66">
        <f>I13</f>
        <v>3899688</v>
      </c>
      <c r="J12" s="3">
        <f>J13</f>
        <v>3899688</v>
      </c>
      <c r="K12" s="27">
        <f>14637715.81-G12</f>
        <v>-654168</v>
      </c>
    </row>
    <row r="13" spans="1:1025" ht="33" customHeight="1" x14ac:dyDescent="0.25">
      <c r="A13" s="11" t="s">
        <v>16</v>
      </c>
      <c r="B13" s="11"/>
      <c r="C13" s="11"/>
      <c r="D13" s="18" t="s">
        <v>15</v>
      </c>
      <c r="E13" s="19"/>
      <c r="F13" s="32"/>
      <c r="G13" s="3">
        <f>H13+I13</f>
        <v>15291883.810000001</v>
      </c>
      <c r="H13" s="3">
        <f>H14+H16+H19+H37+H39+H43+H54+H66</f>
        <v>11392195.810000001</v>
      </c>
      <c r="I13" s="3">
        <f>I14+I16+I19+I37+I39+I43+I54+I66</f>
        <v>3899688</v>
      </c>
      <c r="J13" s="3">
        <f>J14+J16+J19+J37+J39+J43+J54+J66</f>
        <v>3899688</v>
      </c>
      <c r="K13" s="23"/>
    </row>
    <row r="14" spans="1:1025" s="5" customFormat="1" ht="24.75" customHeight="1" x14ac:dyDescent="0.2">
      <c r="A14" s="1" t="s">
        <v>112</v>
      </c>
      <c r="B14" s="1" t="s">
        <v>17</v>
      </c>
      <c r="C14" s="1" t="s">
        <v>112</v>
      </c>
      <c r="D14" s="2" t="s">
        <v>18</v>
      </c>
      <c r="E14" s="6"/>
      <c r="F14" s="32"/>
      <c r="G14" s="3">
        <f>G15</f>
        <v>20000</v>
      </c>
      <c r="H14" s="3">
        <f t="shared" ref="H14:J14" si="0">H15</f>
        <v>20000</v>
      </c>
      <c r="I14" s="3">
        <f t="shared" si="0"/>
        <v>0</v>
      </c>
      <c r="J14" s="3">
        <f t="shared" si="0"/>
        <v>0</v>
      </c>
      <c r="K14" s="4"/>
    </row>
    <row r="15" spans="1:1025" ht="39" customHeight="1" x14ac:dyDescent="0.25">
      <c r="A15" s="13" t="s">
        <v>87</v>
      </c>
      <c r="B15" s="13" t="s">
        <v>76</v>
      </c>
      <c r="C15" s="63" t="s">
        <v>72</v>
      </c>
      <c r="D15" s="67" t="s">
        <v>88</v>
      </c>
      <c r="E15" s="12" t="s">
        <v>189</v>
      </c>
      <c r="F15" s="33" t="s">
        <v>143</v>
      </c>
      <c r="G15" s="3">
        <f t="shared" ref="G15:G36" si="1">H15+I15</f>
        <v>20000</v>
      </c>
      <c r="H15" s="21">
        <v>20000</v>
      </c>
      <c r="I15" s="22">
        <v>0</v>
      </c>
      <c r="J15" s="21">
        <v>0</v>
      </c>
      <c r="K15" s="23"/>
    </row>
    <row r="16" spans="1:1025" s="17" customFormat="1" ht="24.75" customHeight="1" x14ac:dyDescent="0.25">
      <c r="A16" s="11"/>
      <c r="B16" s="11">
        <v>2000</v>
      </c>
      <c r="C16" s="68"/>
      <c r="D16" s="69" t="s">
        <v>124</v>
      </c>
      <c r="E16" s="20"/>
      <c r="F16" s="34"/>
      <c r="G16" s="3">
        <f>G17+G18</f>
        <v>2235820</v>
      </c>
      <c r="H16" s="3">
        <f t="shared" ref="H16:J16" si="2">H17+H18</f>
        <v>2235820</v>
      </c>
      <c r="I16" s="3">
        <f t="shared" si="2"/>
        <v>0</v>
      </c>
      <c r="J16" s="3">
        <f t="shared" si="2"/>
        <v>0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</row>
    <row r="17" spans="1:1025" ht="61.5" customHeight="1" x14ac:dyDescent="0.25">
      <c r="A17" s="13" t="s">
        <v>19</v>
      </c>
      <c r="B17" s="13" t="s">
        <v>89</v>
      </c>
      <c r="C17" s="13" t="s">
        <v>20</v>
      </c>
      <c r="D17" s="9" t="s">
        <v>21</v>
      </c>
      <c r="E17" s="12" t="s">
        <v>125</v>
      </c>
      <c r="F17" s="33" t="s">
        <v>126</v>
      </c>
      <c r="G17" s="3">
        <f t="shared" si="1"/>
        <v>1835820</v>
      </c>
      <c r="H17" s="21">
        <f>1530820+60000+20000+30000+195000</f>
        <v>1835820</v>
      </c>
      <c r="I17" s="22">
        <v>0</v>
      </c>
      <c r="J17" s="21">
        <v>0</v>
      </c>
      <c r="K17" s="23"/>
    </row>
    <row r="18" spans="1:1025" ht="57" customHeight="1" x14ac:dyDescent="0.25">
      <c r="A18" s="13" t="s">
        <v>22</v>
      </c>
      <c r="B18" s="13" t="s">
        <v>90</v>
      </c>
      <c r="C18" s="13" t="s">
        <v>23</v>
      </c>
      <c r="D18" s="9" t="s">
        <v>24</v>
      </c>
      <c r="E18" s="12" t="str">
        <f>E17</f>
        <v>Програма розвитку охорони здоров’я   Білозірської сільської територіальної громади на 2021-2025 роки (зі змінами)</v>
      </c>
      <c r="F18" s="33" t="str">
        <f>F17</f>
        <v>рішення сільської ради від 22.12.2020 року № 4-23/VIII, зміни від 22.12.2021 № 25-18/VIII, 30.01.2023 №46-4/VIII, 28.02.2023 № 47-3/VIII</v>
      </c>
      <c r="G18" s="3">
        <f t="shared" si="1"/>
        <v>400000</v>
      </c>
      <c r="H18" s="21">
        <f>300000+50000+50000</f>
        <v>400000</v>
      </c>
      <c r="I18" s="22">
        <v>0</v>
      </c>
      <c r="J18" s="21">
        <v>0</v>
      </c>
      <c r="K18" s="23"/>
    </row>
    <row r="19" spans="1:1025" s="17" customFormat="1" ht="36.75" customHeight="1" x14ac:dyDescent="0.25">
      <c r="A19" s="11"/>
      <c r="B19" s="11">
        <v>3000</v>
      </c>
      <c r="C19" s="11"/>
      <c r="D19" s="18" t="s">
        <v>25</v>
      </c>
      <c r="E19" s="20"/>
      <c r="F19" s="34"/>
      <c r="G19" s="3">
        <f>SUM(G20:G30)</f>
        <v>4469908</v>
      </c>
      <c r="H19" s="3">
        <f>SUM(H20:H30)</f>
        <v>4469908</v>
      </c>
      <c r="I19" s="3">
        <f>SUM(I20:I30)</f>
        <v>0</v>
      </c>
      <c r="J19" s="3">
        <f>SUM(J20:J30)</f>
        <v>0</v>
      </c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83.25" customHeight="1" x14ac:dyDescent="0.25">
      <c r="A20" s="13" t="s">
        <v>26</v>
      </c>
      <c r="B20" s="13" t="s">
        <v>27</v>
      </c>
      <c r="C20" s="13" t="s">
        <v>28</v>
      </c>
      <c r="D20" s="9" t="s">
        <v>29</v>
      </c>
      <c r="E20" s="12" t="s">
        <v>127</v>
      </c>
      <c r="F20" s="35" t="s">
        <v>206</v>
      </c>
      <c r="G20" s="3">
        <f t="shared" si="1"/>
        <v>17972</v>
      </c>
      <c r="H20" s="21">
        <v>17972</v>
      </c>
      <c r="I20" s="22">
        <v>0</v>
      </c>
      <c r="J20" s="21">
        <v>0</v>
      </c>
      <c r="K20" s="23"/>
    </row>
    <row r="21" spans="1:1025" ht="89.25" customHeight="1" x14ac:dyDescent="0.25">
      <c r="A21" s="13" t="s">
        <v>30</v>
      </c>
      <c r="B21" s="13" t="s">
        <v>31</v>
      </c>
      <c r="C21" s="13" t="s">
        <v>28</v>
      </c>
      <c r="D21" s="9" t="s">
        <v>32</v>
      </c>
      <c r="E21" s="12" t="str">
        <f>E20</f>
        <v>Комплекснаї програма «Турбота» Білозірської територіальної громади на 2021-2025 роки (зі змінами)</v>
      </c>
      <c r="F21" s="35" t="str">
        <f>F20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1" s="3">
        <f t="shared" si="1"/>
        <v>331880</v>
      </c>
      <c r="H21" s="21">
        <v>331880</v>
      </c>
      <c r="I21" s="22">
        <v>0</v>
      </c>
      <c r="J21" s="21">
        <v>0</v>
      </c>
      <c r="K21" s="23"/>
    </row>
    <row r="22" spans="1:1025" ht="27.75" customHeight="1" x14ac:dyDescent="0.25">
      <c r="A22" s="128" t="s">
        <v>78</v>
      </c>
      <c r="B22" s="128" t="s">
        <v>11</v>
      </c>
      <c r="C22" s="128" t="s">
        <v>12</v>
      </c>
      <c r="D22" s="128" t="s">
        <v>80</v>
      </c>
      <c r="E22" s="130" t="s">
        <v>81</v>
      </c>
      <c r="F22" s="136" t="s">
        <v>82</v>
      </c>
      <c r="G22" s="128" t="s">
        <v>1</v>
      </c>
      <c r="H22" s="128" t="s">
        <v>10</v>
      </c>
      <c r="I22" s="128" t="s">
        <v>2</v>
      </c>
      <c r="J22" s="128"/>
      <c r="K22" s="23"/>
    </row>
    <row r="23" spans="1:1025" ht="111.75" customHeight="1" x14ac:dyDescent="0.25">
      <c r="A23" s="128"/>
      <c r="B23" s="128"/>
      <c r="C23" s="128"/>
      <c r="D23" s="128"/>
      <c r="E23" s="130"/>
      <c r="F23" s="136"/>
      <c r="G23" s="128"/>
      <c r="H23" s="128"/>
      <c r="I23" s="63" t="s">
        <v>3</v>
      </c>
      <c r="J23" s="13" t="s">
        <v>13</v>
      </c>
      <c r="K23" s="23"/>
    </row>
    <row r="24" spans="1:1025" x14ac:dyDescent="0.25">
      <c r="A24" s="13" t="s">
        <v>4</v>
      </c>
      <c r="B24" s="13" t="s">
        <v>5</v>
      </c>
      <c r="C24" s="13" t="s">
        <v>6</v>
      </c>
      <c r="D24" s="13" t="s">
        <v>7</v>
      </c>
      <c r="E24" s="64" t="s">
        <v>8</v>
      </c>
      <c r="F24" s="31" t="s">
        <v>9</v>
      </c>
      <c r="G24" s="13" t="s">
        <v>83</v>
      </c>
      <c r="H24" s="13" t="s">
        <v>84</v>
      </c>
      <c r="I24" s="63" t="s">
        <v>85</v>
      </c>
      <c r="J24" s="65" t="s">
        <v>86</v>
      </c>
      <c r="K24" s="23"/>
    </row>
    <row r="25" spans="1:1025" ht="76.5" customHeight="1" x14ac:dyDescent="0.25">
      <c r="A25" s="13" t="s">
        <v>33</v>
      </c>
      <c r="B25" s="13" t="s">
        <v>34</v>
      </c>
      <c r="C25" s="13" t="s">
        <v>28</v>
      </c>
      <c r="D25" s="9" t="s">
        <v>35</v>
      </c>
      <c r="E25" s="12" t="str">
        <f>E21</f>
        <v>Комплекснаї програма «Турбота» Білозірської територіальної громади на 2021-2025 роки (зі змінами)</v>
      </c>
      <c r="F25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5" s="3">
        <f t="shared" si="1"/>
        <v>73500</v>
      </c>
      <c r="H25" s="21">
        <v>73500</v>
      </c>
      <c r="I25" s="22">
        <v>0</v>
      </c>
      <c r="J25" s="21">
        <v>0</v>
      </c>
      <c r="K25" s="23"/>
    </row>
    <row r="26" spans="1:1025" ht="51.75" customHeight="1" x14ac:dyDescent="0.25">
      <c r="A26" s="70" t="s">
        <v>36</v>
      </c>
      <c r="B26" s="13">
        <v>3090</v>
      </c>
      <c r="C26" s="13">
        <v>1070</v>
      </c>
      <c r="D26" s="9" t="s">
        <v>37</v>
      </c>
      <c r="E26" s="12" t="s">
        <v>192</v>
      </c>
      <c r="F26" s="33" t="s">
        <v>193</v>
      </c>
      <c r="G26" s="3">
        <f t="shared" si="1"/>
        <v>240000</v>
      </c>
      <c r="H26" s="21">
        <f>160000-118312+158312+40000</f>
        <v>240000</v>
      </c>
      <c r="I26" s="22">
        <v>0</v>
      </c>
      <c r="J26" s="21">
        <v>0</v>
      </c>
      <c r="K26" s="23"/>
    </row>
    <row r="27" spans="1:1025" ht="131.25" customHeight="1" x14ac:dyDescent="0.25">
      <c r="A27" s="7" t="s">
        <v>162</v>
      </c>
      <c r="B27" s="7" t="s">
        <v>163</v>
      </c>
      <c r="C27" s="7" t="s">
        <v>164</v>
      </c>
      <c r="D27" s="8" t="s">
        <v>165</v>
      </c>
      <c r="E27" s="12" t="s">
        <v>151</v>
      </c>
      <c r="F27" s="36" t="s">
        <v>179</v>
      </c>
      <c r="G27" s="3">
        <f t="shared" si="1"/>
        <v>110000</v>
      </c>
      <c r="H27" s="71">
        <f>150000-40000</f>
        <v>110000</v>
      </c>
      <c r="I27" s="22">
        <v>0</v>
      </c>
      <c r="J27" s="21">
        <v>0</v>
      </c>
      <c r="K27" s="23"/>
    </row>
    <row r="28" spans="1:1025" ht="100.5" customHeight="1" x14ac:dyDescent="0.25">
      <c r="A28" s="13" t="s">
        <v>38</v>
      </c>
      <c r="B28" s="13" t="s">
        <v>39</v>
      </c>
      <c r="C28" s="13">
        <v>1010</v>
      </c>
      <c r="D28" s="9" t="s">
        <v>91</v>
      </c>
      <c r="E28" s="12" t="str">
        <f>E25</f>
        <v>Комплекснаї програма «Турбота» Білозірської територіальної громади на 2021-2025 роки (зі змінами)</v>
      </c>
      <c r="F28" s="33" t="str">
        <f>F25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8" s="3">
        <f>H28+I28</f>
        <v>300000</v>
      </c>
      <c r="H28" s="21">
        <f>350000-350000+350000-50000</f>
        <v>300000</v>
      </c>
      <c r="I28" s="22">
        <v>0</v>
      </c>
      <c r="J28" s="21">
        <v>0</v>
      </c>
      <c r="K28" s="23"/>
    </row>
    <row r="29" spans="1:1025" ht="57.75" customHeight="1" x14ac:dyDescent="0.25">
      <c r="A29" s="70" t="s">
        <v>40</v>
      </c>
      <c r="B29" s="13">
        <v>3241</v>
      </c>
      <c r="C29" s="13" t="s">
        <v>43</v>
      </c>
      <c r="D29" s="72" t="s">
        <v>41</v>
      </c>
      <c r="E29" s="73" t="s">
        <v>190</v>
      </c>
      <c r="F29" s="33" t="s">
        <v>191</v>
      </c>
      <c r="G29" s="3">
        <f t="shared" si="1"/>
        <v>2878499</v>
      </c>
      <c r="H29" s="74">
        <f>2516499+30000+13000+15000+134000+40000+50000+80000</f>
        <v>2878499</v>
      </c>
      <c r="I29" s="75">
        <v>0</v>
      </c>
      <c r="J29" s="74">
        <v>0</v>
      </c>
      <c r="K29" s="23"/>
    </row>
    <row r="30" spans="1:1025" ht="36.75" customHeight="1" x14ac:dyDescent="0.25">
      <c r="A30" s="13" t="s">
        <v>42</v>
      </c>
      <c r="B30" s="13" t="s">
        <v>92</v>
      </c>
      <c r="C30" s="13" t="s">
        <v>43</v>
      </c>
      <c r="D30" s="9" t="s">
        <v>44</v>
      </c>
      <c r="E30" s="12"/>
      <c r="F30" s="33"/>
      <c r="G30" s="3">
        <f>H30+I30</f>
        <v>518057</v>
      </c>
      <c r="H30" s="21">
        <f>H32+H36+H31</f>
        <v>518057</v>
      </c>
      <c r="I30" s="21">
        <f>I32</f>
        <v>0</v>
      </c>
      <c r="J30" s="21">
        <f>J32</f>
        <v>0</v>
      </c>
      <c r="K30" s="23"/>
    </row>
    <row r="31" spans="1:1025" ht="78" customHeight="1" x14ac:dyDescent="0.25">
      <c r="A31" s="76"/>
      <c r="B31" s="76"/>
      <c r="C31" s="76"/>
      <c r="D31" s="77"/>
      <c r="E31" s="12" t="str">
        <f>E21</f>
        <v>Комплекснаї програма «Турбота» Білозірської територіальної громади на 2021-2025 роки (зі змінами)</v>
      </c>
      <c r="F31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31" s="3">
        <f t="shared" ref="G31" si="3">H31+I31</f>
        <v>208057</v>
      </c>
      <c r="H31" s="21">
        <f>50000+100000+28057+30000</f>
        <v>208057</v>
      </c>
      <c r="I31" s="22">
        <v>0</v>
      </c>
      <c r="J31" s="21">
        <v>0</v>
      </c>
      <c r="K31" s="23"/>
    </row>
    <row r="32" spans="1:1025" ht="79.5" customHeight="1" x14ac:dyDescent="0.25">
      <c r="A32" s="13"/>
      <c r="B32" s="13"/>
      <c r="C32" s="13"/>
      <c r="D32" s="9"/>
      <c r="E32" s="12" t="s">
        <v>160</v>
      </c>
      <c r="F32" s="35" t="s">
        <v>161</v>
      </c>
      <c r="G32" s="3">
        <f t="shared" si="1"/>
        <v>20000</v>
      </c>
      <c r="H32" s="21">
        <f>50000-30000</f>
        <v>20000</v>
      </c>
      <c r="I32" s="22">
        <v>0</v>
      </c>
      <c r="J32" s="21">
        <v>0</v>
      </c>
      <c r="K32" s="23"/>
    </row>
    <row r="33" spans="1:1025" ht="27.75" customHeight="1" x14ac:dyDescent="0.25">
      <c r="A33" s="128" t="s">
        <v>78</v>
      </c>
      <c r="B33" s="128" t="s">
        <v>11</v>
      </c>
      <c r="C33" s="128" t="s">
        <v>12</v>
      </c>
      <c r="D33" s="128" t="s">
        <v>80</v>
      </c>
      <c r="E33" s="130" t="s">
        <v>81</v>
      </c>
      <c r="F33" s="136" t="s">
        <v>82</v>
      </c>
      <c r="G33" s="128" t="s">
        <v>1</v>
      </c>
      <c r="H33" s="128" t="s">
        <v>10</v>
      </c>
      <c r="I33" s="128" t="s">
        <v>2</v>
      </c>
      <c r="J33" s="128"/>
      <c r="K33" s="23"/>
    </row>
    <row r="34" spans="1:1025" ht="102.75" customHeight="1" x14ac:dyDescent="0.25">
      <c r="A34" s="128"/>
      <c r="B34" s="128"/>
      <c r="C34" s="128"/>
      <c r="D34" s="128"/>
      <c r="E34" s="130"/>
      <c r="F34" s="136"/>
      <c r="G34" s="128"/>
      <c r="H34" s="128"/>
      <c r="I34" s="63" t="s">
        <v>3</v>
      </c>
      <c r="J34" s="13" t="s">
        <v>13</v>
      </c>
      <c r="K34" s="23"/>
    </row>
    <row r="35" spans="1:1025" x14ac:dyDescent="0.25">
      <c r="A35" s="13" t="s">
        <v>4</v>
      </c>
      <c r="B35" s="13" t="s">
        <v>5</v>
      </c>
      <c r="C35" s="13" t="s">
        <v>6</v>
      </c>
      <c r="D35" s="13" t="s">
        <v>7</v>
      </c>
      <c r="E35" s="64" t="s">
        <v>8</v>
      </c>
      <c r="F35" s="31" t="s">
        <v>9</v>
      </c>
      <c r="G35" s="13" t="s">
        <v>83</v>
      </c>
      <c r="H35" s="13" t="s">
        <v>84</v>
      </c>
      <c r="I35" s="63" t="s">
        <v>85</v>
      </c>
      <c r="J35" s="65" t="s">
        <v>86</v>
      </c>
      <c r="K35" s="23"/>
    </row>
    <row r="36" spans="1:1025" ht="129.75" customHeight="1" x14ac:dyDescent="0.25">
      <c r="A36" s="13"/>
      <c r="B36" s="13"/>
      <c r="C36" s="13"/>
      <c r="D36" s="9"/>
      <c r="E36" s="12" t="s">
        <v>151</v>
      </c>
      <c r="F36" s="36" t="s">
        <v>216</v>
      </c>
      <c r="G36" s="3">
        <f t="shared" si="1"/>
        <v>290000</v>
      </c>
      <c r="H36" s="21">
        <f>95000+150000+45000</f>
        <v>290000</v>
      </c>
      <c r="I36" s="22">
        <v>0</v>
      </c>
      <c r="J36" s="21">
        <v>0</v>
      </c>
      <c r="K36" s="23"/>
    </row>
    <row r="37" spans="1:1025" s="17" customFormat="1" ht="30" customHeight="1" x14ac:dyDescent="0.25">
      <c r="A37" s="11"/>
      <c r="B37" s="11">
        <v>4000</v>
      </c>
      <c r="C37" s="11"/>
      <c r="D37" s="18" t="s">
        <v>128</v>
      </c>
      <c r="E37" s="20"/>
      <c r="F37" s="34"/>
      <c r="G37" s="3">
        <f>G38</f>
        <v>35000</v>
      </c>
      <c r="H37" s="3">
        <f t="shared" ref="H37:J37" si="4">H38</f>
        <v>35000</v>
      </c>
      <c r="I37" s="3">
        <f t="shared" si="4"/>
        <v>0</v>
      </c>
      <c r="J37" s="3">
        <f t="shared" si="4"/>
        <v>0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</row>
    <row r="38" spans="1:1025" ht="67.5" customHeight="1" x14ac:dyDescent="0.25">
      <c r="A38" s="13" t="s">
        <v>45</v>
      </c>
      <c r="B38" s="13" t="s">
        <v>93</v>
      </c>
      <c r="C38" s="13" t="s">
        <v>46</v>
      </c>
      <c r="D38" s="9" t="s">
        <v>47</v>
      </c>
      <c r="E38" s="12" t="s">
        <v>146</v>
      </c>
      <c r="F38" s="33" t="s">
        <v>182</v>
      </c>
      <c r="G38" s="3">
        <f>H38+I38</f>
        <v>35000</v>
      </c>
      <c r="H38" s="21">
        <f>25000-10000+20000</f>
        <v>35000</v>
      </c>
      <c r="I38" s="22">
        <v>0</v>
      </c>
      <c r="J38" s="21">
        <v>0</v>
      </c>
      <c r="K38" s="23"/>
    </row>
    <row r="39" spans="1:1025" s="17" customFormat="1" ht="20.25" customHeight="1" x14ac:dyDescent="0.25">
      <c r="A39" s="11"/>
      <c r="B39" s="11">
        <v>5000</v>
      </c>
      <c r="C39" s="11"/>
      <c r="D39" s="18" t="s">
        <v>129</v>
      </c>
      <c r="E39" s="20"/>
      <c r="F39" s="34"/>
      <c r="G39" s="3">
        <f>G42+G40+G41</f>
        <v>55000</v>
      </c>
      <c r="H39" s="3">
        <f>H42+H40+H41</f>
        <v>55000</v>
      </c>
      <c r="I39" s="3">
        <f t="shared" ref="I39" si="5">I42+I40</f>
        <v>0</v>
      </c>
      <c r="J39" s="3">
        <f t="shared" ref="J39" si="6">J42</f>
        <v>0</v>
      </c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ht="75" customHeight="1" x14ac:dyDescent="0.25">
      <c r="A40" s="70" t="s">
        <v>157</v>
      </c>
      <c r="B40" s="76">
        <v>5011</v>
      </c>
      <c r="C40" s="13" t="s">
        <v>49</v>
      </c>
      <c r="D40" s="77" t="s">
        <v>158</v>
      </c>
      <c r="E40" s="12" t="s">
        <v>153</v>
      </c>
      <c r="F40" s="33" t="s">
        <v>154</v>
      </c>
      <c r="G40" s="3">
        <f t="shared" ref="G40" si="7">H40+I40</f>
        <v>13170</v>
      </c>
      <c r="H40" s="21">
        <f>50000-36830</f>
        <v>13170</v>
      </c>
      <c r="I40" s="22">
        <v>0</v>
      </c>
      <c r="J40" s="21">
        <v>0</v>
      </c>
      <c r="K40" s="23"/>
    </row>
    <row r="41" spans="1:1025" ht="75" customHeight="1" x14ac:dyDescent="0.25">
      <c r="A41" s="70" t="s">
        <v>173</v>
      </c>
      <c r="B41" s="76">
        <v>5012</v>
      </c>
      <c r="C41" s="13" t="s">
        <v>49</v>
      </c>
      <c r="D41" s="77" t="s">
        <v>174</v>
      </c>
      <c r="E41" s="12" t="s">
        <v>153</v>
      </c>
      <c r="F41" s="33" t="s">
        <v>154</v>
      </c>
      <c r="G41" s="3">
        <f t="shared" ref="G41" si="8">H41+I41</f>
        <v>36830</v>
      </c>
      <c r="H41" s="21">
        <f>36830</f>
        <v>36830</v>
      </c>
      <c r="I41" s="22">
        <v>0</v>
      </c>
      <c r="J41" s="21">
        <v>0</v>
      </c>
      <c r="K41" s="23"/>
    </row>
    <row r="42" spans="1:1025" ht="54.75" customHeight="1" x14ac:dyDescent="0.25">
      <c r="A42" s="13" t="s">
        <v>48</v>
      </c>
      <c r="B42" s="13" t="s">
        <v>94</v>
      </c>
      <c r="C42" s="13" t="s">
        <v>49</v>
      </c>
      <c r="D42" s="9" t="s">
        <v>50</v>
      </c>
      <c r="E42" s="12" t="s">
        <v>153</v>
      </c>
      <c r="F42" s="33" t="s">
        <v>154</v>
      </c>
      <c r="G42" s="3">
        <f t="shared" ref="G42:G65" si="9">H42+I42</f>
        <v>5000</v>
      </c>
      <c r="H42" s="21">
        <f>25000-20000</f>
        <v>5000</v>
      </c>
      <c r="I42" s="22">
        <v>0</v>
      </c>
      <c r="J42" s="21">
        <v>0</v>
      </c>
      <c r="K42" s="23"/>
    </row>
    <row r="43" spans="1:1025" s="17" customFormat="1" ht="29.25" customHeight="1" x14ac:dyDescent="0.25">
      <c r="A43" s="11"/>
      <c r="B43" s="11">
        <v>6000</v>
      </c>
      <c r="C43" s="11"/>
      <c r="D43" s="18" t="s">
        <v>130</v>
      </c>
      <c r="E43" s="20"/>
      <c r="F43" s="34"/>
      <c r="G43" s="3">
        <f>G44+G50</f>
        <v>2511887.81</v>
      </c>
      <c r="H43" s="3">
        <f>H44+H50</f>
        <v>2511887.81</v>
      </c>
      <c r="I43" s="3">
        <f>I44+I50</f>
        <v>0</v>
      </c>
      <c r="J43" s="3">
        <f>J44+J50</f>
        <v>0</v>
      </c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</row>
    <row r="44" spans="1:1025" ht="66" customHeight="1" x14ac:dyDescent="0.25">
      <c r="A44" s="13" t="s">
        <v>51</v>
      </c>
      <c r="B44" s="13" t="s">
        <v>52</v>
      </c>
      <c r="C44" s="13" t="s">
        <v>53</v>
      </c>
      <c r="D44" s="9" t="s">
        <v>54</v>
      </c>
      <c r="E44" s="19"/>
      <c r="F44" s="32"/>
      <c r="G44" s="3">
        <f>H44+I44</f>
        <v>879127.81</v>
      </c>
      <c r="H44" s="21">
        <f>SUM(H48:H49)</f>
        <v>879127.81</v>
      </c>
      <c r="I44" s="21">
        <f>I48+I49</f>
        <v>0</v>
      </c>
      <c r="J44" s="21">
        <f t="shared" ref="J44" si="10">J48+J49</f>
        <v>0</v>
      </c>
      <c r="K44" s="4"/>
    </row>
    <row r="45" spans="1:1025" ht="27.75" customHeight="1" x14ac:dyDescent="0.25">
      <c r="A45" s="128" t="s">
        <v>78</v>
      </c>
      <c r="B45" s="128" t="s">
        <v>11</v>
      </c>
      <c r="C45" s="128" t="s">
        <v>12</v>
      </c>
      <c r="D45" s="128" t="s">
        <v>80</v>
      </c>
      <c r="E45" s="130" t="s">
        <v>81</v>
      </c>
      <c r="F45" s="136" t="s">
        <v>82</v>
      </c>
      <c r="G45" s="128" t="s">
        <v>1</v>
      </c>
      <c r="H45" s="128" t="s">
        <v>10</v>
      </c>
      <c r="I45" s="128" t="s">
        <v>2</v>
      </c>
      <c r="J45" s="128"/>
      <c r="K45" s="23"/>
    </row>
    <row r="46" spans="1:1025" ht="128.25" customHeight="1" x14ac:dyDescent="0.25">
      <c r="A46" s="128"/>
      <c r="B46" s="128"/>
      <c r="C46" s="128"/>
      <c r="D46" s="128"/>
      <c r="E46" s="130"/>
      <c r="F46" s="136"/>
      <c r="G46" s="128"/>
      <c r="H46" s="128"/>
      <c r="I46" s="63" t="s">
        <v>3</v>
      </c>
      <c r="J46" s="13" t="s">
        <v>13</v>
      </c>
      <c r="K46" s="23"/>
    </row>
    <row r="47" spans="1:1025" x14ac:dyDescent="0.25">
      <c r="A47" s="13" t="s">
        <v>4</v>
      </c>
      <c r="B47" s="13" t="s">
        <v>5</v>
      </c>
      <c r="C47" s="13" t="s">
        <v>6</v>
      </c>
      <c r="D47" s="13" t="s">
        <v>7</v>
      </c>
      <c r="E47" s="64" t="s">
        <v>8</v>
      </c>
      <c r="F47" s="31" t="s">
        <v>9</v>
      </c>
      <c r="G47" s="13" t="s">
        <v>83</v>
      </c>
      <c r="H47" s="13" t="s">
        <v>84</v>
      </c>
      <c r="I47" s="63" t="s">
        <v>85</v>
      </c>
      <c r="J47" s="65" t="s">
        <v>86</v>
      </c>
      <c r="K47" s="23"/>
    </row>
    <row r="48" spans="1:1025" ht="59.25" customHeight="1" x14ac:dyDescent="0.25">
      <c r="A48" s="11"/>
      <c r="B48" s="11"/>
      <c r="C48" s="11"/>
      <c r="D48" s="11"/>
      <c r="E48" s="12" t="s">
        <v>137</v>
      </c>
      <c r="F48" s="37" t="s">
        <v>211</v>
      </c>
      <c r="G48" s="3">
        <f t="shared" si="9"/>
        <v>429422.17</v>
      </c>
      <c r="H48" s="21">
        <f>274000+111899+120000-76476.83</f>
        <v>429422.17</v>
      </c>
      <c r="I48" s="22">
        <v>0</v>
      </c>
      <c r="J48" s="21">
        <v>0</v>
      </c>
      <c r="K48" s="23"/>
    </row>
    <row r="49" spans="1:1025" ht="49.5" customHeight="1" x14ac:dyDescent="0.25">
      <c r="A49" s="11"/>
      <c r="B49" s="11"/>
      <c r="C49" s="11"/>
      <c r="D49" s="11"/>
      <c r="E49" s="12" t="s">
        <v>138</v>
      </c>
      <c r="F49" s="37" t="s">
        <v>210</v>
      </c>
      <c r="G49" s="3">
        <f t="shared" si="9"/>
        <v>449705.64</v>
      </c>
      <c r="H49" s="21">
        <f>274000+111899+120000-56193.36</f>
        <v>449705.64</v>
      </c>
      <c r="I49" s="22">
        <v>0</v>
      </c>
      <c r="J49" s="21">
        <v>0</v>
      </c>
      <c r="K49" s="23"/>
    </row>
    <row r="50" spans="1:1025" ht="32.25" customHeight="1" x14ac:dyDescent="0.25">
      <c r="A50" s="13" t="s">
        <v>55</v>
      </c>
      <c r="B50" s="13" t="s">
        <v>56</v>
      </c>
      <c r="C50" s="13" t="s">
        <v>53</v>
      </c>
      <c r="D50" s="9" t="s">
        <v>57</v>
      </c>
      <c r="E50" s="19"/>
      <c r="F50" s="32"/>
      <c r="G50" s="3">
        <f>H50+I50</f>
        <v>1632760</v>
      </c>
      <c r="H50" s="21">
        <f>H51+H53+H52</f>
        <v>1632760</v>
      </c>
      <c r="I50" s="21">
        <f>I51+I53+I52</f>
        <v>0</v>
      </c>
      <c r="J50" s="21">
        <f>J51+J53</f>
        <v>0</v>
      </c>
      <c r="K50" s="23"/>
    </row>
    <row r="51" spans="1:1025" ht="54" customHeight="1" x14ac:dyDescent="0.25">
      <c r="A51" s="11"/>
      <c r="B51" s="11"/>
      <c r="C51" s="11"/>
      <c r="D51" s="11"/>
      <c r="E51" s="78" t="s">
        <v>95</v>
      </c>
      <c r="F51" s="33" t="s">
        <v>96</v>
      </c>
      <c r="G51" s="3">
        <f t="shared" si="9"/>
        <v>5000</v>
      </c>
      <c r="H51" s="21">
        <v>5000</v>
      </c>
      <c r="I51" s="22">
        <v>0</v>
      </c>
      <c r="J51" s="21">
        <v>0</v>
      </c>
      <c r="K51" s="23"/>
    </row>
    <row r="52" spans="1:1025" ht="76.5" x14ac:dyDescent="0.25">
      <c r="A52" s="13"/>
      <c r="B52" s="13"/>
      <c r="C52" s="13"/>
      <c r="D52" s="13"/>
      <c r="E52" s="12" t="s">
        <v>131</v>
      </c>
      <c r="F52" s="33" t="s">
        <v>132</v>
      </c>
      <c r="G52" s="79">
        <f>H52+I52</f>
        <v>9760</v>
      </c>
      <c r="H52" s="80">
        <v>9760</v>
      </c>
      <c r="I52" s="81">
        <v>0</v>
      </c>
      <c r="J52" s="82">
        <v>0</v>
      </c>
      <c r="K52" s="23"/>
    </row>
    <row r="53" spans="1:1025" ht="39" customHeight="1" x14ac:dyDescent="0.25">
      <c r="A53" s="11"/>
      <c r="B53" s="11"/>
      <c r="C53" s="11"/>
      <c r="D53" s="11"/>
      <c r="E53" s="12" t="s">
        <v>97</v>
      </c>
      <c r="F53" s="33" t="s">
        <v>98</v>
      </c>
      <c r="G53" s="79">
        <f t="shared" si="9"/>
        <v>1618000</v>
      </c>
      <c r="H53" s="80">
        <f>914760-H52-H51-500000+1000000+200000+18000+60000-60000</f>
        <v>1618000</v>
      </c>
      <c r="I53" s="123">
        <v>0</v>
      </c>
      <c r="J53" s="80">
        <v>0</v>
      </c>
      <c r="K53" s="23"/>
    </row>
    <row r="54" spans="1:1025" ht="24.75" customHeight="1" x14ac:dyDescent="0.25">
      <c r="A54" s="11"/>
      <c r="B54" s="11">
        <v>7000</v>
      </c>
      <c r="C54" s="11"/>
      <c r="D54" s="11" t="s">
        <v>114</v>
      </c>
      <c r="E54" s="12"/>
      <c r="F54" s="33"/>
      <c r="G54" s="3">
        <f>G55+G56+G58+G65+G57+G63+G59</f>
        <v>3025677</v>
      </c>
      <c r="H54" s="3">
        <f>H55+H56+H58+H65+H57+H63+H59</f>
        <v>1259892</v>
      </c>
      <c r="I54" s="3">
        <f>I55+I56+I58+I65+I57+I63+I59</f>
        <v>1765785</v>
      </c>
      <c r="J54" s="3">
        <f>J55+J56+J58+J65+J57+J63+J59</f>
        <v>1765785</v>
      </c>
      <c r="K54" s="23"/>
    </row>
    <row r="55" spans="1:1025" ht="63.75" customHeight="1" x14ac:dyDescent="0.25">
      <c r="A55" s="13" t="s">
        <v>58</v>
      </c>
      <c r="B55" s="13" t="s">
        <v>59</v>
      </c>
      <c r="C55" s="13" t="s">
        <v>60</v>
      </c>
      <c r="D55" s="9" t="s">
        <v>99</v>
      </c>
      <c r="E55" s="12" t="s">
        <v>220</v>
      </c>
      <c r="F55" s="44" t="s">
        <v>219</v>
      </c>
      <c r="G55" s="3">
        <f t="shared" si="9"/>
        <v>135392</v>
      </c>
      <c r="H55" s="21">
        <f>50000+100000-21608+7000</f>
        <v>135392</v>
      </c>
      <c r="I55" s="22">
        <v>0</v>
      </c>
      <c r="J55" s="21">
        <v>0</v>
      </c>
      <c r="K55" s="23"/>
    </row>
    <row r="56" spans="1:1025" s="85" customFormat="1" ht="51" customHeight="1" x14ac:dyDescent="0.25">
      <c r="A56" s="83" t="s">
        <v>115</v>
      </c>
      <c r="B56" s="64" t="s">
        <v>116</v>
      </c>
      <c r="C56" s="64" t="s">
        <v>117</v>
      </c>
      <c r="D56" s="12" t="s">
        <v>118</v>
      </c>
      <c r="E56" s="12" t="s">
        <v>144</v>
      </c>
      <c r="F56" s="33" t="s">
        <v>145</v>
      </c>
      <c r="G56" s="3">
        <f t="shared" si="9"/>
        <v>650000</v>
      </c>
      <c r="H56" s="47">
        <v>0</v>
      </c>
      <c r="I56" s="47">
        <v>650000</v>
      </c>
      <c r="J56" s="47">
        <v>650000</v>
      </c>
      <c r="K56" s="59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4"/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4"/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4"/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84"/>
      <c r="SE56" s="84"/>
      <c r="SF56" s="84"/>
      <c r="SG56" s="84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84"/>
      <c r="SS56" s="84"/>
      <c r="ST56" s="84"/>
      <c r="SU56" s="84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84"/>
      <c r="TG56" s="84"/>
      <c r="TH56" s="84"/>
      <c r="TI56" s="84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84"/>
      <c r="TU56" s="84"/>
      <c r="TV56" s="84"/>
      <c r="TW56" s="84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84"/>
      <c r="UJ56" s="84"/>
      <c r="UK56" s="84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84"/>
      <c r="UW56" s="84"/>
      <c r="UX56" s="84"/>
      <c r="UY56" s="84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84"/>
      <c r="VL56" s="84"/>
      <c r="VM56" s="84"/>
      <c r="VN56" s="84"/>
      <c r="VO56" s="84"/>
      <c r="VP56" s="84"/>
      <c r="VQ56" s="84"/>
      <c r="VR56" s="84"/>
      <c r="VS56" s="84"/>
      <c r="VT56" s="84"/>
      <c r="VU56" s="84"/>
      <c r="VV56" s="84"/>
      <c r="VW56" s="84"/>
      <c r="VX56" s="84"/>
      <c r="VY56" s="84"/>
      <c r="VZ56" s="84"/>
      <c r="WA56" s="84"/>
      <c r="WB56" s="84"/>
      <c r="WC56" s="84"/>
      <c r="WD56" s="84"/>
      <c r="WE56" s="84"/>
      <c r="WF56" s="84"/>
      <c r="WG56" s="84"/>
      <c r="WH56" s="84"/>
      <c r="WI56" s="84"/>
      <c r="WJ56" s="84"/>
      <c r="WK56" s="84"/>
      <c r="WL56" s="84"/>
      <c r="WM56" s="84"/>
      <c r="WN56" s="84"/>
      <c r="WO56" s="84"/>
      <c r="WP56" s="84"/>
      <c r="WQ56" s="84"/>
      <c r="WR56" s="84"/>
      <c r="WS56" s="84"/>
      <c r="WT56" s="84"/>
      <c r="WU56" s="84"/>
      <c r="WV56" s="84"/>
      <c r="WW56" s="84"/>
      <c r="WX56" s="84"/>
      <c r="WY56" s="84"/>
      <c r="WZ56" s="84"/>
      <c r="XA56" s="84"/>
      <c r="XB56" s="84"/>
      <c r="XC56" s="84"/>
      <c r="XD56" s="84"/>
      <c r="XE56" s="84"/>
      <c r="XF56" s="84"/>
      <c r="XG56" s="84"/>
      <c r="XH56" s="84"/>
      <c r="XI56" s="84"/>
      <c r="XJ56" s="84"/>
      <c r="XK56" s="84"/>
      <c r="XL56" s="84"/>
      <c r="XM56" s="84"/>
      <c r="XN56" s="84"/>
      <c r="XO56" s="84"/>
      <c r="XP56" s="84"/>
      <c r="XQ56" s="84"/>
      <c r="XR56" s="84"/>
      <c r="XS56" s="84"/>
      <c r="XT56" s="84"/>
      <c r="XU56" s="84"/>
      <c r="XV56" s="84"/>
      <c r="XW56" s="84"/>
      <c r="XX56" s="84"/>
      <c r="XY56" s="84"/>
      <c r="XZ56" s="84"/>
      <c r="YA56" s="84"/>
      <c r="YB56" s="84"/>
      <c r="YC56" s="84"/>
      <c r="YD56" s="84"/>
      <c r="YE56" s="84"/>
      <c r="YF56" s="84"/>
      <c r="YG56" s="84"/>
      <c r="YH56" s="84"/>
      <c r="YI56" s="84"/>
      <c r="YJ56" s="84"/>
      <c r="YK56" s="84"/>
      <c r="YL56" s="84"/>
      <c r="YM56" s="84"/>
      <c r="YN56" s="84"/>
      <c r="YO56" s="84"/>
      <c r="YP56" s="84"/>
      <c r="YQ56" s="84"/>
      <c r="YR56" s="84"/>
      <c r="YS56" s="84"/>
      <c r="YT56" s="84"/>
      <c r="YU56" s="84"/>
      <c r="YV56" s="84"/>
      <c r="YW56" s="84"/>
      <c r="YX56" s="84"/>
      <c r="YY56" s="84"/>
      <c r="YZ56" s="84"/>
      <c r="ZA56" s="84"/>
      <c r="ZB56" s="84"/>
      <c r="ZC56" s="84"/>
      <c r="ZD56" s="84"/>
      <c r="ZE56" s="84"/>
      <c r="ZF56" s="84"/>
      <c r="ZG56" s="84"/>
      <c r="ZH56" s="84"/>
      <c r="ZI56" s="84"/>
      <c r="ZJ56" s="84"/>
      <c r="ZK56" s="84"/>
      <c r="ZL56" s="84"/>
      <c r="ZM56" s="84"/>
      <c r="ZN56" s="84"/>
      <c r="ZO56" s="84"/>
      <c r="ZP56" s="84"/>
      <c r="ZQ56" s="84"/>
      <c r="ZR56" s="84"/>
      <c r="ZS56" s="84"/>
      <c r="ZT56" s="84"/>
      <c r="ZU56" s="84"/>
      <c r="ZV56" s="84"/>
      <c r="ZW56" s="84"/>
      <c r="ZX56" s="84"/>
      <c r="ZY56" s="84"/>
      <c r="ZZ56" s="84"/>
      <c r="AAA56" s="84"/>
      <c r="AAB56" s="84"/>
      <c r="AAC56" s="84"/>
      <c r="AAD56" s="84"/>
      <c r="AAE56" s="84"/>
      <c r="AAF56" s="84"/>
      <c r="AAG56" s="84"/>
      <c r="AAH56" s="84"/>
      <c r="AAI56" s="84"/>
      <c r="AAJ56" s="84"/>
      <c r="AAK56" s="84"/>
      <c r="AAL56" s="84"/>
      <c r="AAM56" s="84"/>
      <c r="AAN56" s="84"/>
      <c r="AAO56" s="84"/>
      <c r="AAP56" s="84"/>
      <c r="AAQ56" s="84"/>
      <c r="AAR56" s="84"/>
      <c r="AAS56" s="84"/>
      <c r="AAT56" s="84"/>
      <c r="AAU56" s="84"/>
      <c r="AAV56" s="84"/>
      <c r="AAW56" s="84"/>
      <c r="AAX56" s="84"/>
      <c r="AAY56" s="84"/>
      <c r="AAZ56" s="84"/>
      <c r="ABA56" s="84"/>
      <c r="ABB56" s="84"/>
      <c r="ABC56" s="84"/>
      <c r="ABD56" s="84"/>
      <c r="ABE56" s="84"/>
      <c r="ABF56" s="84"/>
      <c r="ABG56" s="84"/>
      <c r="ABH56" s="84"/>
      <c r="ABI56" s="84"/>
      <c r="ABJ56" s="84"/>
      <c r="ABK56" s="84"/>
      <c r="ABL56" s="84"/>
      <c r="ABM56" s="84"/>
      <c r="ABN56" s="84"/>
      <c r="ABO56" s="84"/>
      <c r="ABP56" s="84"/>
      <c r="ABQ56" s="84"/>
      <c r="ABR56" s="84"/>
      <c r="ABS56" s="84"/>
      <c r="ABT56" s="84"/>
      <c r="ABU56" s="84"/>
      <c r="ABV56" s="84"/>
      <c r="ABW56" s="84"/>
      <c r="ABX56" s="84"/>
      <c r="ABY56" s="84"/>
      <c r="ABZ56" s="84"/>
      <c r="ACA56" s="84"/>
      <c r="ACB56" s="84"/>
      <c r="ACC56" s="84"/>
      <c r="ACD56" s="84"/>
      <c r="ACE56" s="84"/>
      <c r="ACF56" s="84"/>
      <c r="ACG56" s="84"/>
      <c r="ACH56" s="84"/>
      <c r="ACI56" s="84"/>
      <c r="ACJ56" s="84"/>
      <c r="ACK56" s="84"/>
      <c r="ACL56" s="84"/>
      <c r="ACM56" s="84"/>
      <c r="ACN56" s="84"/>
      <c r="ACO56" s="84"/>
      <c r="ACP56" s="84"/>
      <c r="ACQ56" s="84"/>
      <c r="ACR56" s="84"/>
      <c r="ACS56" s="84"/>
      <c r="ACT56" s="84"/>
      <c r="ACU56" s="84"/>
      <c r="ACV56" s="84"/>
      <c r="ACW56" s="84"/>
      <c r="ACX56" s="84"/>
      <c r="ACY56" s="84"/>
      <c r="ACZ56" s="84"/>
      <c r="ADA56" s="84"/>
      <c r="ADB56" s="84"/>
      <c r="ADC56" s="84"/>
      <c r="ADD56" s="84"/>
      <c r="ADE56" s="84"/>
      <c r="ADF56" s="84"/>
      <c r="ADG56" s="84"/>
      <c r="ADH56" s="84"/>
      <c r="ADI56" s="84"/>
      <c r="ADJ56" s="84"/>
      <c r="ADK56" s="84"/>
      <c r="ADL56" s="84"/>
      <c r="ADM56" s="84"/>
      <c r="ADN56" s="84"/>
      <c r="ADO56" s="84"/>
      <c r="ADP56" s="84"/>
      <c r="ADQ56" s="84"/>
      <c r="ADR56" s="84"/>
      <c r="ADS56" s="84"/>
      <c r="ADT56" s="84"/>
      <c r="ADU56" s="84"/>
      <c r="ADV56" s="84"/>
      <c r="ADW56" s="84"/>
      <c r="ADX56" s="84"/>
      <c r="ADY56" s="84"/>
      <c r="ADZ56" s="84"/>
      <c r="AEA56" s="84"/>
      <c r="AEB56" s="84"/>
      <c r="AEC56" s="84"/>
      <c r="AED56" s="84"/>
      <c r="AEE56" s="84"/>
      <c r="AEF56" s="84"/>
      <c r="AEG56" s="84"/>
      <c r="AEH56" s="84"/>
      <c r="AEI56" s="84"/>
      <c r="AEJ56" s="84"/>
      <c r="AEK56" s="84"/>
      <c r="AEL56" s="84"/>
      <c r="AEM56" s="84"/>
      <c r="AEN56" s="84"/>
      <c r="AEO56" s="84"/>
      <c r="AEP56" s="84"/>
      <c r="AEQ56" s="84"/>
      <c r="AER56" s="84"/>
      <c r="AES56" s="84"/>
      <c r="AET56" s="84"/>
      <c r="AEU56" s="84"/>
      <c r="AEV56" s="84"/>
      <c r="AEW56" s="84"/>
      <c r="AEX56" s="84"/>
      <c r="AEY56" s="84"/>
      <c r="AEZ56" s="84"/>
      <c r="AFA56" s="84"/>
      <c r="AFB56" s="84"/>
      <c r="AFC56" s="84"/>
      <c r="AFD56" s="84"/>
      <c r="AFE56" s="84"/>
      <c r="AFF56" s="84"/>
      <c r="AFG56" s="84"/>
      <c r="AFH56" s="84"/>
      <c r="AFI56" s="84"/>
      <c r="AFJ56" s="84"/>
      <c r="AFK56" s="84"/>
      <c r="AFL56" s="84"/>
      <c r="AFM56" s="84"/>
      <c r="AFN56" s="84"/>
      <c r="AFO56" s="84"/>
      <c r="AFP56" s="84"/>
      <c r="AFQ56" s="84"/>
      <c r="AFR56" s="84"/>
      <c r="AFS56" s="84"/>
      <c r="AFT56" s="84"/>
      <c r="AFU56" s="84"/>
      <c r="AFV56" s="84"/>
      <c r="AFW56" s="84"/>
      <c r="AFX56" s="84"/>
      <c r="AFY56" s="84"/>
      <c r="AFZ56" s="84"/>
      <c r="AGA56" s="84"/>
      <c r="AGB56" s="84"/>
      <c r="AGC56" s="84"/>
      <c r="AGD56" s="84"/>
      <c r="AGE56" s="84"/>
      <c r="AGF56" s="84"/>
      <c r="AGG56" s="84"/>
      <c r="AGH56" s="84"/>
      <c r="AGI56" s="84"/>
      <c r="AGJ56" s="84"/>
      <c r="AGK56" s="84"/>
      <c r="AGL56" s="84"/>
      <c r="AGM56" s="84"/>
      <c r="AGN56" s="84"/>
      <c r="AGO56" s="84"/>
      <c r="AGP56" s="84"/>
      <c r="AGQ56" s="84"/>
      <c r="AGR56" s="84"/>
      <c r="AGS56" s="84"/>
      <c r="AGT56" s="84"/>
      <c r="AGU56" s="84"/>
      <c r="AGV56" s="84"/>
      <c r="AGW56" s="84"/>
      <c r="AGX56" s="84"/>
      <c r="AGY56" s="84"/>
      <c r="AGZ56" s="84"/>
      <c r="AHA56" s="84"/>
      <c r="AHB56" s="84"/>
      <c r="AHC56" s="84"/>
      <c r="AHD56" s="84"/>
      <c r="AHE56" s="84"/>
      <c r="AHF56" s="84"/>
      <c r="AHG56" s="84"/>
      <c r="AHH56" s="84"/>
      <c r="AHI56" s="84"/>
      <c r="AHJ56" s="84"/>
      <c r="AHK56" s="84"/>
      <c r="AHL56" s="84"/>
      <c r="AHM56" s="84"/>
      <c r="AHN56" s="84"/>
      <c r="AHO56" s="84"/>
      <c r="AHP56" s="84"/>
      <c r="AHQ56" s="84"/>
      <c r="AHR56" s="84"/>
      <c r="AHS56" s="84"/>
      <c r="AHT56" s="84"/>
      <c r="AHU56" s="84"/>
      <c r="AHV56" s="84"/>
      <c r="AHW56" s="84"/>
      <c r="AHX56" s="84"/>
      <c r="AHY56" s="84"/>
      <c r="AHZ56" s="84"/>
      <c r="AIA56" s="84"/>
      <c r="AIB56" s="84"/>
      <c r="AIC56" s="84"/>
      <c r="AID56" s="84"/>
      <c r="AIE56" s="84"/>
      <c r="AIF56" s="84"/>
      <c r="AIG56" s="84"/>
      <c r="AIH56" s="84"/>
      <c r="AII56" s="84"/>
      <c r="AIJ56" s="84"/>
      <c r="AIK56" s="84"/>
      <c r="AIL56" s="84"/>
      <c r="AIM56" s="84"/>
      <c r="AIN56" s="84"/>
      <c r="AIO56" s="84"/>
      <c r="AIP56" s="84"/>
      <c r="AIQ56" s="84"/>
      <c r="AIR56" s="84"/>
      <c r="AIS56" s="84"/>
      <c r="AIT56" s="84"/>
      <c r="AIU56" s="84"/>
      <c r="AIV56" s="84"/>
      <c r="AIW56" s="84"/>
      <c r="AIX56" s="84"/>
      <c r="AIY56" s="84"/>
      <c r="AIZ56" s="84"/>
      <c r="AJA56" s="84"/>
      <c r="AJB56" s="84"/>
      <c r="AJC56" s="84"/>
      <c r="AJD56" s="84"/>
      <c r="AJE56" s="84"/>
      <c r="AJF56" s="84"/>
      <c r="AJG56" s="84"/>
      <c r="AJH56" s="84"/>
      <c r="AJI56" s="84"/>
      <c r="AJJ56" s="84"/>
      <c r="AJK56" s="84"/>
      <c r="AJL56" s="84"/>
      <c r="AJM56" s="84"/>
      <c r="AJN56" s="84"/>
      <c r="AJO56" s="84"/>
      <c r="AJP56" s="84"/>
      <c r="AJQ56" s="84"/>
      <c r="AJR56" s="84"/>
      <c r="AJS56" s="84"/>
      <c r="AJT56" s="84"/>
      <c r="AJU56" s="84"/>
      <c r="AJV56" s="84"/>
      <c r="AJW56" s="84"/>
      <c r="AJX56" s="84"/>
      <c r="AJY56" s="84"/>
      <c r="AJZ56" s="84"/>
      <c r="AKA56" s="84"/>
      <c r="AKB56" s="84"/>
      <c r="AKC56" s="84"/>
      <c r="AKD56" s="84"/>
      <c r="AKE56" s="84"/>
      <c r="AKF56" s="84"/>
      <c r="AKG56" s="84"/>
      <c r="AKH56" s="84"/>
      <c r="AKI56" s="84"/>
      <c r="AKJ56" s="84"/>
      <c r="AKK56" s="84"/>
      <c r="AKL56" s="84"/>
      <c r="AKM56" s="84"/>
      <c r="AKN56" s="84"/>
      <c r="AKO56" s="84"/>
      <c r="AKP56" s="84"/>
      <c r="AKQ56" s="84"/>
      <c r="AKR56" s="84"/>
      <c r="AKS56" s="84"/>
      <c r="AKT56" s="84"/>
      <c r="AKU56" s="84"/>
      <c r="AKV56" s="84"/>
      <c r="AKW56" s="84"/>
      <c r="AKX56" s="84"/>
      <c r="AKY56" s="84"/>
      <c r="AKZ56" s="84"/>
      <c r="ALA56" s="84"/>
      <c r="ALB56" s="84"/>
      <c r="ALC56" s="84"/>
      <c r="ALD56" s="84"/>
      <c r="ALE56" s="84"/>
      <c r="ALF56" s="84"/>
      <c r="ALG56" s="84"/>
      <c r="ALH56" s="84"/>
      <c r="ALI56" s="84"/>
      <c r="ALJ56" s="84"/>
      <c r="ALK56" s="84"/>
      <c r="ALL56" s="84"/>
      <c r="ALM56" s="84"/>
      <c r="ALN56" s="84"/>
      <c r="ALO56" s="84"/>
      <c r="ALP56" s="84"/>
      <c r="ALQ56" s="84"/>
      <c r="ALR56" s="84"/>
      <c r="ALS56" s="84"/>
      <c r="ALT56" s="84"/>
      <c r="ALU56" s="84"/>
      <c r="ALV56" s="84"/>
      <c r="ALW56" s="84"/>
      <c r="ALX56" s="84"/>
      <c r="ALY56" s="84"/>
      <c r="ALZ56" s="84"/>
      <c r="AMA56" s="84"/>
      <c r="AMB56" s="84"/>
      <c r="AMC56" s="84"/>
      <c r="AMD56" s="84"/>
      <c r="AME56" s="84"/>
      <c r="AMF56" s="84"/>
      <c r="AMG56" s="84"/>
      <c r="AMH56" s="84"/>
      <c r="AMI56" s="84"/>
      <c r="AMJ56" s="84"/>
      <c r="AMK56" s="84"/>
    </row>
    <row r="57" spans="1:1025" s="85" customFormat="1" ht="51" customHeight="1" x14ac:dyDescent="0.25">
      <c r="A57" s="83" t="s">
        <v>155</v>
      </c>
      <c r="B57" s="64">
        <v>7351</v>
      </c>
      <c r="C57" s="64" t="s">
        <v>117</v>
      </c>
      <c r="D57" s="86" t="s">
        <v>156</v>
      </c>
      <c r="E57" s="12" t="s">
        <v>144</v>
      </c>
      <c r="F57" s="33" t="s">
        <v>145</v>
      </c>
      <c r="G57" s="3">
        <f t="shared" ref="G57" si="11">H57+I57</f>
        <v>1000000</v>
      </c>
      <c r="H57" s="47">
        <v>0</v>
      </c>
      <c r="I57" s="47">
        <v>1000000</v>
      </c>
      <c r="J57" s="47">
        <v>1000000</v>
      </c>
      <c r="K57" s="59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84"/>
      <c r="NI57" s="84"/>
      <c r="NJ57" s="84"/>
      <c r="NK57" s="84"/>
      <c r="NL57" s="84"/>
      <c r="NM57" s="84"/>
      <c r="NN57" s="84"/>
      <c r="NO57" s="84"/>
      <c r="NP57" s="84"/>
      <c r="NQ57" s="84"/>
      <c r="NR57" s="84"/>
      <c r="NS57" s="84"/>
      <c r="NT57" s="84"/>
      <c r="NU57" s="84"/>
      <c r="NV57" s="84"/>
      <c r="NW57" s="84"/>
      <c r="NX57" s="84"/>
      <c r="NY57" s="84"/>
      <c r="NZ57" s="84"/>
      <c r="OA57" s="84"/>
      <c r="OB57" s="84"/>
      <c r="OC57" s="84"/>
      <c r="OD57" s="84"/>
      <c r="OE57" s="84"/>
      <c r="OF57" s="84"/>
      <c r="OG57" s="84"/>
      <c r="OH57" s="84"/>
      <c r="OI57" s="84"/>
      <c r="OJ57" s="84"/>
      <c r="OK57" s="84"/>
      <c r="OL57" s="84"/>
      <c r="OM57" s="84"/>
      <c r="ON57" s="84"/>
      <c r="OO57" s="84"/>
      <c r="OP57" s="84"/>
      <c r="OQ57" s="84"/>
      <c r="OR57" s="84"/>
      <c r="OS57" s="84"/>
      <c r="OT57" s="84"/>
      <c r="OU57" s="84"/>
      <c r="OV57" s="84"/>
      <c r="OW57" s="84"/>
      <c r="OX57" s="84"/>
      <c r="OY57" s="84"/>
      <c r="OZ57" s="84"/>
      <c r="PA57" s="84"/>
      <c r="PB57" s="84"/>
      <c r="PC57" s="84"/>
      <c r="PD57" s="84"/>
      <c r="PE57" s="84"/>
      <c r="PF57" s="84"/>
      <c r="PG57" s="84"/>
      <c r="PH57" s="84"/>
      <c r="PI57" s="84"/>
      <c r="PJ57" s="84"/>
      <c r="PK57" s="84"/>
      <c r="PL57" s="84"/>
      <c r="PM57" s="84"/>
      <c r="PN57" s="84"/>
      <c r="PO57" s="84"/>
      <c r="PP57" s="84"/>
      <c r="PQ57" s="84"/>
      <c r="PR57" s="84"/>
      <c r="PS57" s="84"/>
      <c r="PT57" s="84"/>
      <c r="PU57" s="84"/>
      <c r="PV57" s="84"/>
      <c r="PW57" s="84"/>
      <c r="PX57" s="84"/>
      <c r="PY57" s="84"/>
      <c r="PZ57" s="84"/>
      <c r="QA57" s="84"/>
      <c r="QB57" s="84"/>
      <c r="QC57" s="84"/>
      <c r="QD57" s="84"/>
      <c r="QE57" s="84"/>
      <c r="QF57" s="84"/>
      <c r="QG57" s="84"/>
      <c r="QH57" s="84"/>
      <c r="QI57" s="84"/>
      <c r="QJ57" s="84"/>
      <c r="QK57" s="84"/>
      <c r="QL57" s="84"/>
      <c r="QM57" s="84"/>
      <c r="QN57" s="84"/>
      <c r="QO57" s="84"/>
      <c r="QP57" s="84"/>
      <c r="QQ57" s="84"/>
      <c r="QR57" s="84"/>
      <c r="QS57" s="84"/>
      <c r="QT57" s="84"/>
      <c r="QU57" s="84"/>
      <c r="QV57" s="84"/>
      <c r="QW57" s="84"/>
      <c r="QX57" s="84"/>
      <c r="QY57" s="84"/>
      <c r="QZ57" s="84"/>
      <c r="RA57" s="84"/>
      <c r="RB57" s="84"/>
      <c r="RC57" s="84"/>
      <c r="RD57" s="84"/>
      <c r="RE57" s="84"/>
      <c r="RF57" s="84"/>
      <c r="RG57" s="84"/>
      <c r="RH57" s="84"/>
      <c r="RI57" s="84"/>
      <c r="RJ57" s="84"/>
      <c r="RK57" s="84"/>
      <c r="RL57" s="84"/>
      <c r="RM57" s="84"/>
      <c r="RN57" s="84"/>
      <c r="RO57" s="84"/>
      <c r="RP57" s="84"/>
      <c r="RQ57" s="84"/>
      <c r="RR57" s="84"/>
      <c r="RS57" s="84"/>
      <c r="RT57" s="84"/>
      <c r="RU57" s="84"/>
      <c r="RV57" s="84"/>
      <c r="RW57" s="84"/>
      <c r="RX57" s="84"/>
      <c r="RY57" s="84"/>
      <c r="RZ57" s="84"/>
      <c r="SA57" s="84"/>
      <c r="SB57" s="84"/>
      <c r="SC57" s="84"/>
      <c r="SD57" s="84"/>
      <c r="SE57" s="84"/>
      <c r="SF57" s="84"/>
      <c r="SG57" s="84"/>
      <c r="SH57" s="84"/>
      <c r="SI57" s="84"/>
      <c r="SJ57" s="84"/>
      <c r="SK57" s="84"/>
      <c r="SL57" s="84"/>
      <c r="SM57" s="84"/>
      <c r="SN57" s="84"/>
      <c r="SO57" s="84"/>
      <c r="SP57" s="84"/>
      <c r="SQ57" s="84"/>
      <c r="SR57" s="84"/>
      <c r="SS57" s="84"/>
      <c r="ST57" s="84"/>
      <c r="SU57" s="84"/>
      <c r="SV57" s="84"/>
      <c r="SW57" s="84"/>
      <c r="SX57" s="84"/>
      <c r="SY57" s="84"/>
      <c r="SZ57" s="84"/>
      <c r="TA57" s="84"/>
      <c r="TB57" s="84"/>
      <c r="TC57" s="84"/>
      <c r="TD57" s="84"/>
      <c r="TE57" s="84"/>
      <c r="TF57" s="84"/>
      <c r="TG57" s="84"/>
      <c r="TH57" s="84"/>
      <c r="TI57" s="84"/>
      <c r="TJ57" s="84"/>
      <c r="TK57" s="84"/>
      <c r="TL57" s="84"/>
      <c r="TM57" s="84"/>
      <c r="TN57" s="84"/>
      <c r="TO57" s="84"/>
      <c r="TP57" s="84"/>
      <c r="TQ57" s="84"/>
      <c r="TR57" s="84"/>
      <c r="TS57" s="84"/>
      <c r="TT57" s="84"/>
      <c r="TU57" s="84"/>
      <c r="TV57" s="84"/>
      <c r="TW57" s="84"/>
      <c r="TX57" s="84"/>
      <c r="TY57" s="84"/>
      <c r="TZ57" s="84"/>
      <c r="UA57" s="84"/>
      <c r="UB57" s="84"/>
      <c r="UC57" s="84"/>
      <c r="UD57" s="84"/>
      <c r="UE57" s="84"/>
      <c r="UF57" s="84"/>
      <c r="UG57" s="84"/>
      <c r="UH57" s="84"/>
      <c r="UI57" s="84"/>
      <c r="UJ57" s="84"/>
      <c r="UK57" s="84"/>
      <c r="UL57" s="84"/>
      <c r="UM57" s="84"/>
      <c r="UN57" s="84"/>
      <c r="UO57" s="84"/>
      <c r="UP57" s="84"/>
      <c r="UQ57" s="84"/>
      <c r="UR57" s="84"/>
      <c r="US57" s="84"/>
      <c r="UT57" s="84"/>
      <c r="UU57" s="84"/>
      <c r="UV57" s="84"/>
      <c r="UW57" s="84"/>
      <c r="UX57" s="84"/>
      <c r="UY57" s="84"/>
      <c r="UZ57" s="84"/>
      <c r="VA57" s="84"/>
      <c r="VB57" s="84"/>
      <c r="VC57" s="84"/>
      <c r="VD57" s="84"/>
      <c r="VE57" s="84"/>
      <c r="VF57" s="84"/>
      <c r="VG57" s="84"/>
      <c r="VH57" s="84"/>
      <c r="VI57" s="84"/>
      <c r="VJ57" s="84"/>
      <c r="VK57" s="84"/>
      <c r="VL57" s="84"/>
      <c r="VM57" s="84"/>
      <c r="VN57" s="84"/>
      <c r="VO57" s="84"/>
      <c r="VP57" s="84"/>
      <c r="VQ57" s="84"/>
      <c r="VR57" s="84"/>
      <c r="VS57" s="84"/>
      <c r="VT57" s="84"/>
      <c r="VU57" s="84"/>
      <c r="VV57" s="84"/>
      <c r="VW57" s="84"/>
      <c r="VX57" s="84"/>
      <c r="VY57" s="84"/>
      <c r="VZ57" s="84"/>
      <c r="WA57" s="84"/>
      <c r="WB57" s="84"/>
      <c r="WC57" s="84"/>
      <c r="WD57" s="84"/>
      <c r="WE57" s="84"/>
      <c r="WF57" s="84"/>
      <c r="WG57" s="84"/>
      <c r="WH57" s="84"/>
      <c r="WI57" s="84"/>
      <c r="WJ57" s="84"/>
      <c r="WK57" s="84"/>
      <c r="WL57" s="84"/>
      <c r="WM57" s="84"/>
      <c r="WN57" s="84"/>
      <c r="WO57" s="84"/>
      <c r="WP57" s="84"/>
      <c r="WQ57" s="84"/>
      <c r="WR57" s="84"/>
      <c r="WS57" s="84"/>
      <c r="WT57" s="84"/>
      <c r="WU57" s="84"/>
      <c r="WV57" s="84"/>
      <c r="WW57" s="84"/>
      <c r="WX57" s="84"/>
      <c r="WY57" s="84"/>
      <c r="WZ57" s="84"/>
      <c r="XA57" s="84"/>
      <c r="XB57" s="84"/>
      <c r="XC57" s="84"/>
      <c r="XD57" s="84"/>
      <c r="XE57" s="84"/>
      <c r="XF57" s="84"/>
      <c r="XG57" s="84"/>
      <c r="XH57" s="84"/>
      <c r="XI57" s="84"/>
      <c r="XJ57" s="84"/>
      <c r="XK57" s="84"/>
      <c r="XL57" s="84"/>
      <c r="XM57" s="84"/>
      <c r="XN57" s="84"/>
      <c r="XO57" s="84"/>
      <c r="XP57" s="84"/>
      <c r="XQ57" s="84"/>
      <c r="XR57" s="84"/>
      <c r="XS57" s="84"/>
      <c r="XT57" s="84"/>
      <c r="XU57" s="84"/>
      <c r="XV57" s="84"/>
      <c r="XW57" s="84"/>
      <c r="XX57" s="84"/>
      <c r="XY57" s="84"/>
      <c r="XZ57" s="84"/>
      <c r="YA57" s="84"/>
      <c r="YB57" s="84"/>
      <c r="YC57" s="84"/>
      <c r="YD57" s="84"/>
      <c r="YE57" s="84"/>
      <c r="YF57" s="84"/>
      <c r="YG57" s="84"/>
      <c r="YH57" s="84"/>
      <c r="YI57" s="84"/>
      <c r="YJ57" s="84"/>
      <c r="YK57" s="84"/>
      <c r="YL57" s="84"/>
      <c r="YM57" s="84"/>
      <c r="YN57" s="84"/>
      <c r="YO57" s="84"/>
      <c r="YP57" s="84"/>
      <c r="YQ57" s="84"/>
      <c r="YR57" s="84"/>
      <c r="YS57" s="84"/>
      <c r="YT57" s="84"/>
      <c r="YU57" s="84"/>
      <c r="YV57" s="84"/>
      <c r="YW57" s="84"/>
      <c r="YX57" s="84"/>
      <c r="YY57" s="84"/>
      <c r="YZ57" s="84"/>
      <c r="ZA57" s="84"/>
      <c r="ZB57" s="84"/>
      <c r="ZC57" s="84"/>
      <c r="ZD57" s="84"/>
      <c r="ZE57" s="84"/>
      <c r="ZF57" s="84"/>
      <c r="ZG57" s="84"/>
      <c r="ZH57" s="84"/>
      <c r="ZI57" s="84"/>
      <c r="ZJ57" s="84"/>
      <c r="ZK57" s="84"/>
      <c r="ZL57" s="84"/>
      <c r="ZM57" s="84"/>
      <c r="ZN57" s="84"/>
      <c r="ZO57" s="84"/>
      <c r="ZP57" s="84"/>
      <c r="ZQ57" s="84"/>
      <c r="ZR57" s="84"/>
      <c r="ZS57" s="84"/>
      <c r="ZT57" s="84"/>
      <c r="ZU57" s="84"/>
      <c r="ZV57" s="84"/>
      <c r="ZW57" s="84"/>
      <c r="ZX57" s="84"/>
      <c r="ZY57" s="84"/>
      <c r="ZZ57" s="84"/>
      <c r="AAA57" s="84"/>
      <c r="AAB57" s="84"/>
      <c r="AAC57" s="84"/>
      <c r="AAD57" s="84"/>
      <c r="AAE57" s="84"/>
      <c r="AAF57" s="84"/>
      <c r="AAG57" s="84"/>
      <c r="AAH57" s="84"/>
      <c r="AAI57" s="84"/>
      <c r="AAJ57" s="84"/>
      <c r="AAK57" s="84"/>
      <c r="AAL57" s="84"/>
      <c r="AAM57" s="84"/>
      <c r="AAN57" s="84"/>
      <c r="AAO57" s="84"/>
      <c r="AAP57" s="84"/>
      <c r="AAQ57" s="84"/>
      <c r="AAR57" s="84"/>
      <c r="AAS57" s="84"/>
      <c r="AAT57" s="84"/>
      <c r="AAU57" s="84"/>
      <c r="AAV57" s="84"/>
      <c r="AAW57" s="84"/>
      <c r="AAX57" s="84"/>
      <c r="AAY57" s="84"/>
      <c r="AAZ57" s="84"/>
      <c r="ABA57" s="84"/>
      <c r="ABB57" s="84"/>
      <c r="ABC57" s="84"/>
      <c r="ABD57" s="84"/>
      <c r="ABE57" s="84"/>
      <c r="ABF57" s="84"/>
      <c r="ABG57" s="84"/>
      <c r="ABH57" s="84"/>
      <c r="ABI57" s="84"/>
      <c r="ABJ57" s="84"/>
      <c r="ABK57" s="84"/>
      <c r="ABL57" s="84"/>
      <c r="ABM57" s="84"/>
      <c r="ABN57" s="84"/>
      <c r="ABO57" s="84"/>
      <c r="ABP57" s="84"/>
      <c r="ABQ57" s="84"/>
      <c r="ABR57" s="84"/>
      <c r="ABS57" s="84"/>
      <c r="ABT57" s="84"/>
      <c r="ABU57" s="84"/>
      <c r="ABV57" s="84"/>
      <c r="ABW57" s="84"/>
      <c r="ABX57" s="84"/>
      <c r="ABY57" s="84"/>
      <c r="ABZ57" s="84"/>
      <c r="ACA57" s="84"/>
      <c r="ACB57" s="84"/>
      <c r="ACC57" s="84"/>
      <c r="ACD57" s="84"/>
      <c r="ACE57" s="84"/>
      <c r="ACF57" s="84"/>
      <c r="ACG57" s="84"/>
      <c r="ACH57" s="84"/>
      <c r="ACI57" s="84"/>
      <c r="ACJ57" s="84"/>
      <c r="ACK57" s="84"/>
      <c r="ACL57" s="84"/>
      <c r="ACM57" s="84"/>
      <c r="ACN57" s="84"/>
      <c r="ACO57" s="84"/>
      <c r="ACP57" s="84"/>
      <c r="ACQ57" s="84"/>
      <c r="ACR57" s="84"/>
      <c r="ACS57" s="84"/>
      <c r="ACT57" s="84"/>
      <c r="ACU57" s="84"/>
      <c r="ACV57" s="84"/>
      <c r="ACW57" s="84"/>
      <c r="ACX57" s="84"/>
      <c r="ACY57" s="84"/>
      <c r="ACZ57" s="84"/>
      <c r="ADA57" s="84"/>
      <c r="ADB57" s="84"/>
      <c r="ADC57" s="84"/>
      <c r="ADD57" s="84"/>
      <c r="ADE57" s="84"/>
      <c r="ADF57" s="84"/>
      <c r="ADG57" s="84"/>
      <c r="ADH57" s="84"/>
      <c r="ADI57" s="84"/>
      <c r="ADJ57" s="84"/>
      <c r="ADK57" s="84"/>
      <c r="ADL57" s="84"/>
      <c r="ADM57" s="84"/>
      <c r="ADN57" s="84"/>
      <c r="ADO57" s="84"/>
      <c r="ADP57" s="84"/>
      <c r="ADQ57" s="84"/>
      <c r="ADR57" s="84"/>
      <c r="ADS57" s="84"/>
      <c r="ADT57" s="84"/>
      <c r="ADU57" s="84"/>
      <c r="ADV57" s="84"/>
      <c r="ADW57" s="84"/>
      <c r="ADX57" s="84"/>
      <c r="ADY57" s="84"/>
      <c r="ADZ57" s="84"/>
      <c r="AEA57" s="84"/>
      <c r="AEB57" s="84"/>
      <c r="AEC57" s="84"/>
      <c r="AED57" s="84"/>
      <c r="AEE57" s="84"/>
      <c r="AEF57" s="84"/>
      <c r="AEG57" s="84"/>
      <c r="AEH57" s="84"/>
      <c r="AEI57" s="84"/>
      <c r="AEJ57" s="84"/>
      <c r="AEK57" s="84"/>
      <c r="AEL57" s="84"/>
      <c r="AEM57" s="84"/>
      <c r="AEN57" s="84"/>
      <c r="AEO57" s="84"/>
      <c r="AEP57" s="84"/>
      <c r="AEQ57" s="84"/>
      <c r="AER57" s="84"/>
      <c r="AES57" s="84"/>
      <c r="AET57" s="84"/>
      <c r="AEU57" s="84"/>
      <c r="AEV57" s="84"/>
      <c r="AEW57" s="84"/>
      <c r="AEX57" s="84"/>
      <c r="AEY57" s="84"/>
      <c r="AEZ57" s="84"/>
      <c r="AFA57" s="84"/>
      <c r="AFB57" s="84"/>
      <c r="AFC57" s="84"/>
      <c r="AFD57" s="84"/>
      <c r="AFE57" s="84"/>
      <c r="AFF57" s="84"/>
      <c r="AFG57" s="84"/>
      <c r="AFH57" s="84"/>
      <c r="AFI57" s="84"/>
      <c r="AFJ57" s="84"/>
      <c r="AFK57" s="84"/>
      <c r="AFL57" s="84"/>
      <c r="AFM57" s="84"/>
      <c r="AFN57" s="84"/>
      <c r="AFO57" s="84"/>
      <c r="AFP57" s="84"/>
      <c r="AFQ57" s="84"/>
      <c r="AFR57" s="84"/>
      <c r="AFS57" s="84"/>
      <c r="AFT57" s="84"/>
      <c r="AFU57" s="84"/>
      <c r="AFV57" s="84"/>
      <c r="AFW57" s="84"/>
      <c r="AFX57" s="84"/>
      <c r="AFY57" s="84"/>
      <c r="AFZ57" s="84"/>
      <c r="AGA57" s="84"/>
      <c r="AGB57" s="84"/>
      <c r="AGC57" s="84"/>
      <c r="AGD57" s="84"/>
      <c r="AGE57" s="84"/>
      <c r="AGF57" s="84"/>
      <c r="AGG57" s="84"/>
      <c r="AGH57" s="84"/>
      <c r="AGI57" s="84"/>
      <c r="AGJ57" s="84"/>
      <c r="AGK57" s="84"/>
      <c r="AGL57" s="84"/>
      <c r="AGM57" s="84"/>
      <c r="AGN57" s="84"/>
      <c r="AGO57" s="84"/>
      <c r="AGP57" s="84"/>
      <c r="AGQ57" s="84"/>
      <c r="AGR57" s="84"/>
      <c r="AGS57" s="84"/>
      <c r="AGT57" s="84"/>
      <c r="AGU57" s="84"/>
      <c r="AGV57" s="84"/>
      <c r="AGW57" s="84"/>
      <c r="AGX57" s="84"/>
      <c r="AGY57" s="84"/>
      <c r="AGZ57" s="84"/>
      <c r="AHA57" s="84"/>
      <c r="AHB57" s="84"/>
      <c r="AHC57" s="84"/>
      <c r="AHD57" s="84"/>
      <c r="AHE57" s="84"/>
      <c r="AHF57" s="84"/>
      <c r="AHG57" s="84"/>
      <c r="AHH57" s="84"/>
      <c r="AHI57" s="84"/>
      <c r="AHJ57" s="84"/>
      <c r="AHK57" s="84"/>
      <c r="AHL57" s="84"/>
      <c r="AHM57" s="84"/>
      <c r="AHN57" s="84"/>
      <c r="AHO57" s="84"/>
      <c r="AHP57" s="84"/>
      <c r="AHQ57" s="84"/>
      <c r="AHR57" s="84"/>
      <c r="AHS57" s="84"/>
      <c r="AHT57" s="84"/>
      <c r="AHU57" s="84"/>
      <c r="AHV57" s="84"/>
      <c r="AHW57" s="84"/>
      <c r="AHX57" s="84"/>
      <c r="AHY57" s="84"/>
      <c r="AHZ57" s="84"/>
      <c r="AIA57" s="84"/>
      <c r="AIB57" s="84"/>
      <c r="AIC57" s="84"/>
      <c r="AID57" s="84"/>
      <c r="AIE57" s="84"/>
      <c r="AIF57" s="84"/>
      <c r="AIG57" s="84"/>
      <c r="AIH57" s="84"/>
      <c r="AII57" s="84"/>
      <c r="AIJ57" s="84"/>
      <c r="AIK57" s="84"/>
      <c r="AIL57" s="84"/>
      <c r="AIM57" s="84"/>
      <c r="AIN57" s="84"/>
      <c r="AIO57" s="84"/>
      <c r="AIP57" s="84"/>
      <c r="AIQ57" s="84"/>
      <c r="AIR57" s="84"/>
      <c r="AIS57" s="84"/>
      <c r="AIT57" s="84"/>
      <c r="AIU57" s="84"/>
      <c r="AIV57" s="84"/>
      <c r="AIW57" s="84"/>
      <c r="AIX57" s="84"/>
      <c r="AIY57" s="84"/>
      <c r="AIZ57" s="84"/>
      <c r="AJA57" s="84"/>
      <c r="AJB57" s="84"/>
      <c r="AJC57" s="84"/>
      <c r="AJD57" s="84"/>
      <c r="AJE57" s="84"/>
      <c r="AJF57" s="84"/>
      <c r="AJG57" s="84"/>
      <c r="AJH57" s="84"/>
      <c r="AJI57" s="84"/>
      <c r="AJJ57" s="84"/>
      <c r="AJK57" s="84"/>
      <c r="AJL57" s="84"/>
      <c r="AJM57" s="84"/>
      <c r="AJN57" s="84"/>
      <c r="AJO57" s="84"/>
      <c r="AJP57" s="84"/>
      <c r="AJQ57" s="84"/>
      <c r="AJR57" s="84"/>
      <c r="AJS57" s="84"/>
      <c r="AJT57" s="84"/>
      <c r="AJU57" s="84"/>
      <c r="AJV57" s="84"/>
      <c r="AJW57" s="84"/>
      <c r="AJX57" s="84"/>
      <c r="AJY57" s="84"/>
      <c r="AJZ57" s="84"/>
      <c r="AKA57" s="84"/>
      <c r="AKB57" s="84"/>
      <c r="AKC57" s="84"/>
      <c r="AKD57" s="84"/>
      <c r="AKE57" s="84"/>
      <c r="AKF57" s="84"/>
      <c r="AKG57" s="84"/>
      <c r="AKH57" s="84"/>
      <c r="AKI57" s="84"/>
      <c r="AKJ57" s="84"/>
      <c r="AKK57" s="84"/>
      <c r="AKL57" s="84"/>
      <c r="AKM57" s="84"/>
      <c r="AKN57" s="84"/>
      <c r="AKO57" s="84"/>
      <c r="AKP57" s="84"/>
      <c r="AKQ57" s="84"/>
      <c r="AKR57" s="84"/>
      <c r="AKS57" s="84"/>
      <c r="AKT57" s="84"/>
      <c r="AKU57" s="84"/>
      <c r="AKV57" s="84"/>
      <c r="AKW57" s="84"/>
      <c r="AKX57" s="84"/>
      <c r="AKY57" s="84"/>
      <c r="AKZ57" s="84"/>
      <c r="ALA57" s="84"/>
      <c r="ALB57" s="84"/>
      <c r="ALC57" s="84"/>
      <c r="ALD57" s="84"/>
      <c r="ALE57" s="84"/>
      <c r="ALF57" s="84"/>
      <c r="ALG57" s="84"/>
      <c r="ALH57" s="84"/>
      <c r="ALI57" s="84"/>
      <c r="ALJ57" s="84"/>
      <c r="ALK57" s="84"/>
      <c r="ALL57" s="84"/>
      <c r="ALM57" s="84"/>
      <c r="ALN57" s="84"/>
      <c r="ALO57" s="84"/>
      <c r="ALP57" s="84"/>
      <c r="ALQ57" s="84"/>
      <c r="ALR57" s="84"/>
      <c r="ALS57" s="84"/>
      <c r="ALT57" s="84"/>
      <c r="ALU57" s="84"/>
      <c r="ALV57" s="84"/>
      <c r="ALW57" s="84"/>
      <c r="ALX57" s="84"/>
      <c r="ALY57" s="84"/>
      <c r="ALZ57" s="84"/>
      <c r="AMA57" s="84"/>
      <c r="AMB57" s="84"/>
      <c r="AMC57" s="84"/>
      <c r="AMD57" s="84"/>
      <c r="AME57" s="84"/>
      <c r="AMF57" s="84"/>
      <c r="AMG57" s="84"/>
      <c r="AMH57" s="84"/>
      <c r="AMI57" s="84"/>
      <c r="AMJ57" s="84"/>
      <c r="AMK57" s="84"/>
    </row>
    <row r="58" spans="1:1025" ht="75.75" customHeight="1" x14ac:dyDescent="0.25">
      <c r="A58" s="13" t="s">
        <v>61</v>
      </c>
      <c r="B58" s="13" t="s">
        <v>62</v>
      </c>
      <c r="C58" s="13" t="s">
        <v>63</v>
      </c>
      <c r="D58" s="9" t="s">
        <v>100</v>
      </c>
      <c r="E58" s="12" t="s">
        <v>194</v>
      </c>
      <c r="F58" s="33" t="s">
        <v>102</v>
      </c>
      <c r="G58" s="3">
        <f t="shared" si="9"/>
        <v>1110000</v>
      </c>
      <c r="H58" s="21">
        <f>400000+200000+450000+60000</f>
        <v>1110000</v>
      </c>
      <c r="I58" s="22">
        <v>0</v>
      </c>
      <c r="J58" s="21">
        <v>0</v>
      </c>
      <c r="K58" s="23"/>
    </row>
    <row r="59" spans="1:1025" customFormat="1" ht="66" customHeight="1" x14ac:dyDescent="0.25">
      <c r="A59" s="118" t="s">
        <v>213</v>
      </c>
      <c r="B59" s="119" t="s">
        <v>214</v>
      </c>
      <c r="C59" s="118" t="s">
        <v>64</v>
      </c>
      <c r="D59" s="120" t="s">
        <v>215</v>
      </c>
      <c r="E59" s="138" t="s">
        <v>220</v>
      </c>
      <c r="F59" s="36" t="s">
        <v>219</v>
      </c>
      <c r="G59" s="139">
        <f>H59+I59</f>
        <v>36000</v>
      </c>
      <c r="H59" s="140">
        <v>0</v>
      </c>
      <c r="I59" s="141">
        <v>36000</v>
      </c>
      <c r="J59" s="140">
        <f>I59</f>
        <v>36000</v>
      </c>
      <c r="K59" s="121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122"/>
      <c r="JS59" s="122"/>
      <c r="JT59" s="122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122"/>
      <c r="NF59" s="122"/>
      <c r="NG59" s="122"/>
      <c r="NH59" s="122"/>
      <c r="NI59" s="122"/>
      <c r="NJ59" s="122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2"/>
      <c r="NY59" s="122"/>
      <c r="NZ59" s="122"/>
      <c r="OA59" s="122"/>
      <c r="OB59" s="122"/>
      <c r="OC59" s="122"/>
      <c r="OD59" s="122"/>
      <c r="OE59" s="122"/>
      <c r="OF59" s="122"/>
      <c r="OG59" s="122"/>
      <c r="OH59" s="122"/>
      <c r="OI59" s="122"/>
      <c r="OJ59" s="122"/>
      <c r="OK59" s="122"/>
      <c r="OL59" s="122"/>
      <c r="OM59" s="122"/>
      <c r="ON59" s="122"/>
      <c r="OO59" s="122"/>
      <c r="OP59" s="122"/>
      <c r="OQ59" s="122"/>
      <c r="OR59" s="122"/>
      <c r="OS59" s="122"/>
      <c r="OT59" s="122"/>
      <c r="OU59" s="122"/>
      <c r="OV59" s="122"/>
      <c r="OW59" s="122"/>
      <c r="OX59" s="122"/>
      <c r="OY59" s="122"/>
      <c r="OZ59" s="122"/>
      <c r="PA59" s="122"/>
      <c r="PB59" s="122"/>
      <c r="PC59" s="122"/>
      <c r="PD59" s="122"/>
      <c r="PE59" s="122"/>
      <c r="PF59" s="122"/>
      <c r="PG59" s="122"/>
      <c r="PH59" s="122"/>
      <c r="PI59" s="122"/>
      <c r="PJ59" s="122"/>
      <c r="PK59" s="122"/>
      <c r="PL59" s="122"/>
      <c r="PM59" s="122"/>
      <c r="PN59" s="122"/>
      <c r="PO59" s="122"/>
      <c r="PP59" s="122"/>
      <c r="PQ59" s="122"/>
      <c r="PR59" s="122"/>
      <c r="PS59" s="122"/>
      <c r="PT59" s="122"/>
      <c r="PU59" s="122"/>
      <c r="PV59" s="122"/>
      <c r="PW59" s="122"/>
      <c r="PX59" s="122"/>
      <c r="PY59" s="122"/>
      <c r="PZ59" s="122"/>
      <c r="QA59" s="122"/>
      <c r="QB59" s="122"/>
      <c r="QC59" s="122"/>
      <c r="QD59" s="122"/>
      <c r="QE59" s="122"/>
      <c r="QF59" s="122"/>
      <c r="QG59" s="122"/>
      <c r="QH59" s="122"/>
      <c r="QI59" s="122"/>
      <c r="QJ59" s="122"/>
      <c r="QK59" s="122"/>
      <c r="QL59" s="122"/>
      <c r="QM59" s="122"/>
      <c r="QN59" s="122"/>
      <c r="QO59" s="122"/>
      <c r="QP59" s="122"/>
      <c r="QQ59" s="122"/>
      <c r="QR59" s="122"/>
      <c r="QS59" s="122"/>
      <c r="QT59" s="122"/>
      <c r="QU59" s="122"/>
      <c r="QV59" s="122"/>
      <c r="QW59" s="122"/>
      <c r="QX59" s="122"/>
      <c r="QY59" s="122"/>
      <c r="QZ59" s="122"/>
      <c r="RA59" s="122"/>
      <c r="RB59" s="122"/>
      <c r="RC59" s="122"/>
      <c r="RD59" s="122"/>
      <c r="RE59" s="122"/>
      <c r="RF59" s="122"/>
      <c r="RG59" s="122"/>
      <c r="RH59" s="122"/>
      <c r="RI59" s="122"/>
      <c r="RJ59" s="122"/>
      <c r="RK59" s="122"/>
      <c r="RL59" s="122"/>
      <c r="RM59" s="122"/>
      <c r="RN59" s="122"/>
      <c r="RO59" s="122"/>
      <c r="RP59" s="122"/>
      <c r="RQ59" s="122"/>
      <c r="RR59" s="122"/>
      <c r="RS59" s="122"/>
      <c r="RT59" s="122"/>
      <c r="RU59" s="122"/>
      <c r="RV59" s="122"/>
      <c r="RW59" s="122"/>
      <c r="RX59" s="122"/>
      <c r="RY59" s="122"/>
      <c r="RZ59" s="122"/>
      <c r="SA59" s="122"/>
      <c r="SB59" s="122"/>
      <c r="SC59" s="122"/>
      <c r="SD59" s="122"/>
      <c r="SE59" s="122"/>
      <c r="SF59" s="122"/>
      <c r="SG59" s="122"/>
      <c r="SH59" s="122"/>
      <c r="SI59" s="122"/>
      <c r="SJ59" s="122"/>
      <c r="SK59" s="122"/>
      <c r="SL59" s="122"/>
      <c r="SM59" s="122"/>
      <c r="SN59" s="122"/>
      <c r="SO59" s="122"/>
      <c r="SP59" s="122"/>
      <c r="SQ59" s="122"/>
      <c r="SR59" s="122"/>
      <c r="SS59" s="122"/>
      <c r="ST59" s="122"/>
      <c r="SU59" s="122"/>
      <c r="SV59" s="122"/>
      <c r="SW59" s="122"/>
      <c r="SX59" s="122"/>
      <c r="SY59" s="122"/>
      <c r="SZ59" s="122"/>
      <c r="TA59" s="122"/>
      <c r="TB59" s="122"/>
      <c r="TC59" s="122"/>
      <c r="TD59" s="122"/>
      <c r="TE59" s="122"/>
      <c r="TF59" s="122"/>
      <c r="TG59" s="122"/>
      <c r="TH59" s="122"/>
      <c r="TI59" s="122"/>
      <c r="TJ59" s="122"/>
      <c r="TK59" s="122"/>
      <c r="TL59" s="122"/>
      <c r="TM59" s="122"/>
      <c r="TN59" s="122"/>
      <c r="TO59" s="122"/>
      <c r="TP59" s="122"/>
      <c r="TQ59" s="122"/>
      <c r="TR59" s="122"/>
      <c r="TS59" s="122"/>
      <c r="TT59" s="122"/>
      <c r="TU59" s="122"/>
      <c r="TV59" s="122"/>
      <c r="TW59" s="122"/>
      <c r="TX59" s="122"/>
      <c r="TY59" s="122"/>
      <c r="TZ59" s="122"/>
      <c r="UA59" s="122"/>
      <c r="UB59" s="122"/>
      <c r="UC59" s="122"/>
      <c r="UD59" s="122"/>
      <c r="UE59" s="122"/>
      <c r="UF59" s="122"/>
      <c r="UG59" s="122"/>
      <c r="UH59" s="122"/>
      <c r="UI59" s="122"/>
      <c r="UJ59" s="122"/>
      <c r="UK59" s="122"/>
      <c r="UL59" s="122"/>
      <c r="UM59" s="122"/>
      <c r="UN59" s="122"/>
      <c r="UO59" s="122"/>
      <c r="UP59" s="122"/>
      <c r="UQ59" s="122"/>
      <c r="UR59" s="122"/>
      <c r="US59" s="122"/>
      <c r="UT59" s="122"/>
      <c r="UU59" s="122"/>
      <c r="UV59" s="122"/>
      <c r="UW59" s="122"/>
      <c r="UX59" s="122"/>
      <c r="UY59" s="122"/>
      <c r="UZ59" s="122"/>
      <c r="VA59" s="122"/>
      <c r="VB59" s="122"/>
      <c r="VC59" s="122"/>
      <c r="VD59" s="122"/>
      <c r="VE59" s="122"/>
      <c r="VF59" s="122"/>
      <c r="VG59" s="122"/>
      <c r="VH59" s="122"/>
      <c r="VI59" s="122"/>
      <c r="VJ59" s="122"/>
      <c r="VK59" s="122"/>
      <c r="VL59" s="122"/>
      <c r="VM59" s="122"/>
      <c r="VN59" s="122"/>
      <c r="VO59" s="122"/>
      <c r="VP59" s="122"/>
      <c r="VQ59" s="122"/>
      <c r="VR59" s="122"/>
      <c r="VS59" s="122"/>
      <c r="VT59" s="122"/>
      <c r="VU59" s="122"/>
      <c r="VV59" s="122"/>
      <c r="VW59" s="122"/>
      <c r="VX59" s="122"/>
      <c r="VY59" s="122"/>
      <c r="VZ59" s="122"/>
      <c r="WA59" s="122"/>
      <c r="WB59" s="122"/>
      <c r="WC59" s="122"/>
      <c r="WD59" s="122"/>
      <c r="WE59" s="122"/>
      <c r="WF59" s="122"/>
      <c r="WG59" s="122"/>
      <c r="WH59" s="122"/>
      <c r="WI59" s="122"/>
      <c r="WJ59" s="122"/>
      <c r="WK59" s="122"/>
      <c r="WL59" s="122"/>
      <c r="WM59" s="122"/>
      <c r="WN59" s="122"/>
      <c r="WO59" s="122"/>
      <c r="WP59" s="122"/>
      <c r="WQ59" s="122"/>
      <c r="WR59" s="122"/>
      <c r="WS59" s="122"/>
      <c r="WT59" s="122"/>
      <c r="WU59" s="122"/>
      <c r="WV59" s="122"/>
      <c r="WW59" s="122"/>
      <c r="WX59" s="122"/>
      <c r="WY59" s="122"/>
      <c r="WZ59" s="122"/>
      <c r="XA59" s="122"/>
      <c r="XB59" s="122"/>
      <c r="XC59" s="122"/>
      <c r="XD59" s="122"/>
      <c r="XE59" s="122"/>
      <c r="XF59" s="122"/>
      <c r="XG59" s="122"/>
      <c r="XH59" s="122"/>
      <c r="XI59" s="122"/>
      <c r="XJ59" s="122"/>
      <c r="XK59" s="122"/>
      <c r="XL59" s="122"/>
      <c r="XM59" s="122"/>
      <c r="XN59" s="122"/>
      <c r="XO59" s="122"/>
      <c r="XP59" s="122"/>
      <c r="XQ59" s="122"/>
      <c r="XR59" s="122"/>
      <c r="XS59" s="122"/>
      <c r="XT59" s="122"/>
      <c r="XU59" s="122"/>
      <c r="XV59" s="122"/>
      <c r="XW59" s="122"/>
      <c r="XX59" s="122"/>
      <c r="XY59" s="122"/>
      <c r="XZ59" s="122"/>
      <c r="YA59" s="122"/>
      <c r="YB59" s="122"/>
      <c r="YC59" s="122"/>
      <c r="YD59" s="122"/>
      <c r="YE59" s="122"/>
      <c r="YF59" s="122"/>
      <c r="YG59" s="122"/>
      <c r="YH59" s="122"/>
      <c r="YI59" s="122"/>
      <c r="YJ59" s="122"/>
      <c r="YK59" s="122"/>
      <c r="YL59" s="122"/>
      <c r="YM59" s="122"/>
      <c r="YN59" s="122"/>
      <c r="YO59" s="122"/>
      <c r="YP59" s="122"/>
      <c r="YQ59" s="122"/>
      <c r="YR59" s="122"/>
      <c r="YS59" s="122"/>
      <c r="YT59" s="122"/>
      <c r="YU59" s="122"/>
      <c r="YV59" s="122"/>
      <c r="YW59" s="122"/>
      <c r="YX59" s="122"/>
      <c r="YY59" s="122"/>
      <c r="YZ59" s="122"/>
      <c r="ZA59" s="122"/>
      <c r="ZB59" s="122"/>
      <c r="ZC59" s="122"/>
      <c r="ZD59" s="122"/>
      <c r="ZE59" s="122"/>
      <c r="ZF59" s="122"/>
      <c r="ZG59" s="122"/>
      <c r="ZH59" s="122"/>
      <c r="ZI59" s="122"/>
      <c r="ZJ59" s="122"/>
      <c r="ZK59" s="122"/>
      <c r="ZL59" s="122"/>
      <c r="ZM59" s="122"/>
      <c r="ZN59" s="122"/>
      <c r="ZO59" s="122"/>
      <c r="ZP59" s="122"/>
      <c r="ZQ59" s="122"/>
      <c r="ZR59" s="122"/>
      <c r="ZS59" s="122"/>
      <c r="ZT59" s="122"/>
      <c r="ZU59" s="122"/>
      <c r="ZV59" s="122"/>
      <c r="ZW59" s="122"/>
      <c r="ZX59" s="122"/>
      <c r="ZY59" s="122"/>
      <c r="ZZ59" s="122"/>
      <c r="AAA59" s="122"/>
      <c r="AAB59" s="122"/>
      <c r="AAC59" s="122"/>
      <c r="AAD59" s="122"/>
      <c r="AAE59" s="122"/>
      <c r="AAF59" s="122"/>
      <c r="AAG59" s="122"/>
      <c r="AAH59" s="122"/>
      <c r="AAI59" s="122"/>
      <c r="AAJ59" s="122"/>
      <c r="AAK59" s="122"/>
      <c r="AAL59" s="122"/>
      <c r="AAM59" s="122"/>
      <c r="AAN59" s="122"/>
      <c r="AAO59" s="122"/>
      <c r="AAP59" s="122"/>
      <c r="AAQ59" s="122"/>
      <c r="AAR59" s="122"/>
      <c r="AAS59" s="122"/>
      <c r="AAT59" s="122"/>
      <c r="AAU59" s="122"/>
      <c r="AAV59" s="122"/>
      <c r="AAW59" s="122"/>
      <c r="AAX59" s="122"/>
      <c r="AAY59" s="122"/>
      <c r="AAZ59" s="122"/>
      <c r="ABA59" s="122"/>
      <c r="ABB59" s="122"/>
      <c r="ABC59" s="122"/>
      <c r="ABD59" s="122"/>
      <c r="ABE59" s="122"/>
      <c r="ABF59" s="122"/>
      <c r="ABG59" s="122"/>
      <c r="ABH59" s="122"/>
      <c r="ABI59" s="122"/>
      <c r="ABJ59" s="122"/>
      <c r="ABK59" s="122"/>
      <c r="ABL59" s="122"/>
      <c r="ABM59" s="122"/>
      <c r="ABN59" s="122"/>
      <c r="ABO59" s="122"/>
      <c r="ABP59" s="122"/>
      <c r="ABQ59" s="122"/>
      <c r="ABR59" s="122"/>
      <c r="ABS59" s="122"/>
      <c r="ABT59" s="122"/>
      <c r="ABU59" s="122"/>
      <c r="ABV59" s="122"/>
      <c r="ABW59" s="122"/>
      <c r="ABX59" s="122"/>
      <c r="ABY59" s="122"/>
      <c r="ABZ59" s="122"/>
      <c r="ACA59" s="122"/>
      <c r="ACB59" s="122"/>
      <c r="ACC59" s="122"/>
      <c r="ACD59" s="122"/>
      <c r="ACE59" s="122"/>
      <c r="ACF59" s="122"/>
      <c r="ACG59" s="122"/>
      <c r="ACH59" s="122"/>
      <c r="ACI59" s="122"/>
      <c r="ACJ59" s="122"/>
      <c r="ACK59" s="122"/>
      <c r="ACL59" s="122"/>
      <c r="ACM59" s="122"/>
      <c r="ACN59" s="122"/>
      <c r="ACO59" s="122"/>
      <c r="ACP59" s="122"/>
      <c r="ACQ59" s="122"/>
      <c r="ACR59" s="122"/>
      <c r="ACS59" s="122"/>
      <c r="ACT59" s="122"/>
      <c r="ACU59" s="122"/>
      <c r="ACV59" s="122"/>
      <c r="ACW59" s="122"/>
      <c r="ACX59" s="122"/>
      <c r="ACY59" s="122"/>
      <c r="ACZ59" s="122"/>
      <c r="ADA59" s="122"/>
      <c r="ADB59" s="122"/>
      <c r="ADC59" s="122"/>
      <c r="ADD59" s="122"/>
      <c r="ADE59" s="122"/>
      <c r="ADF59" s="122"/>
      <c r="ADG59" s="122"/>
      <c r="ADH59" s="122"/>
      <c r="ADI59" s="122"/>
      <c r="ADJ59" s="122"/>
      <c r="ADK59" s="122"/>
      <c r="ADL59" s="122"/>
      <c r="ADM59" s="122"/>
      <c r="ADN59" s="122"/>
      <c r="ADO59" s="122"/>
      <c r="ADP59" s="122"/>
      <c r="ADQ59" s="122"/>
      <c r="ADR59" s="122"/>
      <c r="ADS59" s="122"/>
      <c r="ADT59" s="122"/>
      <c r="ADU59" s="122"/>
      <c r="ADV59" s="122"/>
      <c r="ADW59" s="122"/>
      <c r="ADX59" s="122"/>
      <c r="ADY59" s="122"/>
      <c r="ADZ59" s="122"/>
      <c r="AEA59" s="122"/>
      <c r="AEB59" s="122"/>
      <c r="AEC59" s="122"/>
      <c r="AED59" s="122"/>
      <c r="AEE59" s="122"/>
      <c r="AEF59" s="122"/>
      <c r="AEG59" s="122"/>
      <c r="AEH59" s="122"/>
      <c r="AEI59" s="122"/>
      <c r="AEJ59" s="122"/>
      <c r="AEK59" s="122"/>
      <c r="AEL59" s="122"/>
      <c r="AEM59" s="122"/>
      <c r="AEN59" s="122"/>
      <c r="AEO59" s="122"/>
      <c r="AEP59" s="122"/>
      <c r="AEQ59" s="122"/>
      <c r="AER59" s="122"/>
      <c r="AES59" s="122"/>
      <c r="AET59" s="122"/>
      <c r="AEU59" s="122"/>
      <c r="AEV59" s="122"/>
      <c r="AEW59" s="122"/>
      <c r="AEX59" s="122"/>
      <c r="AEY59" s="122"/>
      <c r="AEZ59" s="122"/>
      <c r="AFA59" s="122"/>
      <c r="AFB59" s="122"/>
      <c r="AFC59" s="122"/>
      <c r="AFD59" s="122"/>
      <c r="AFE59" s="122"/>
      <c r="AFF59" s="122"/>
      <c r="AFG59" s="122"/>
      <c r="AFH59" s="122"/>
      <c r="AFI59" s="122"/>
      <c r="AFJ59" s="122"/>
      <c r="AFK59" s="122"/>
      <c r="AFL59" s="122"/>
      <c r="AFM59" s="122"/>
      <c r="AFN59" s="122"/>
      <c r="AFO59" s="122"/>
      <c r="AFP59" s="122"/>
      <c r="AFQ59" s="122"/>
      <c r="AFR59" s="122"/>
      <c r="AFS59" s="122"/>
      <c r="AFT59" s="122"/>
      <c r="AFU59" s="122"/>
      <c r="AFV59" s="122"/>
      <c r="AFW59" s="122"/>
      <c r="AFX59" s="122"/>
      <c r="AFY59" s="122"/>
      <c r="AFZ59" s="122"/>
      <c r="AGA59" s="122"/>
      <c r="AGB59" s="122"/>
      <c r="AGC59" s="122"/>
      <c r="AGD59" s="122"/>
      <c r="AGE59" s="122"/>
      <c r="AGF59" s="122"/>
      <c r="AGG59" s="122"/>
      <c r="AGH59" s="122"/>
      <c r="AGI59" s="122"/>
      <c r="AGJ59" s="122"/>
      <c r="AGK59" s="122"/>
      <c r="AGL59" s="122"/>
      <c r="AGM59" s="122"/>
      <c r="AGN59" s="122"/>
      <c r="AGO59" s="122"/>
      <c r="AGP59" s="122"/>
      <c r="AGQ59" s="122"/>
      <c r="AGR59" s="122"/>
      <c r="AGS59" s="122"/>
      <c r="AGT59" s="122"/>
      <c r="AGU59" s="122"/>
      <c r="AGV59" s="122"/>
      <c r="AGW59" s="122"/>
      <c r="AGX59" s="122"/>
      <c r="AGY59" s="122"/>
      <c r="AGZ59" s="122"/>
      <c r="AHA59" s="122"/>
      <c r="AHB59" s="122"/>
      <c r="AHC59" s="122"/>
      <c r="AHD59" s="122"/>
      <c r="AHE59" s="122"/>
      <c r="AHF59" s="122"/>
      <c r="AHG59" s="122"/>
      <c r="AHH59" s="122"/>
      <c r="AHI59" s="122"/>
      <c r="AHJ59" s="122"/>
      <c r="AHK59" s="122"/>
      <c r="AHL59" s="122"/>
      <c r="AHM59" s="122"/>
      <c r="AHN59" s="122"/>
      <c r="AHO59" s="122"/>
      <c r="AHP59" s="122"/>
      <c r="AHQ59" s="122"/>
      <c r="AHR59" s="122"/>
      <c r="AHS59" s="122"/>
      <c r="AHT59" s="122"/>
      <c r="AHU59" s="122"/>
      <c r="AHV59" s="122"/>
      <c r="AHW59" s="122"/>
      <c r="AHX59" s="122"/>
      <c r="AHY59" s="122"/>
      <c r="AHZ59" s="122"/>
      <c r="AIA59" s="122"/>
      <c r="AIB59" s="122"/>
      <c r="AIC59" s="122"/>
      <c r="AID59" s="122"/>
      <c r="AIE59" s="122"/>
      <c r="AIF59" s="122"/>
      <c r="AIG59" s="122"/>
      <c r="AIH59" s="122"/>
      <c r="AII59" s="122"/>
      <c r="AIJ59" s="122"/>
      <c r="AIK59" s="122"/>
      <c r="AIL59" s="122"/>
      <c r="AIM59" s="122"/>
      <c r="AIN59" s="122"/>
      <c r="AIO59" s="122"/>
      <c r="AIP59" s="122"/>
      <c r="AIQ59" s="122"/>
      <c r="AIR59" s="122"/>
      <c r="AIS59" s="122"/>
      <c r="AIT59" s="122"/>
      <c r="AIU59" s="122"/>
      <c r="AIV59" s="122"/>
      <c r="AIW59" s="122"/>
      <c r="AIX59" s="122"/>
      <c r="AIY59" s="122"/>
      <c r="AIZ59" s="122"/>
      <c r="AJA59" s="122"/>
      <c r="AJB59" s="122"/>
      <c r="AJC59" s="122"/>
      <c r="AJD59" s="122"/>
      <c r="AJE59" s="122"/>
      <c r="AJF59" s="122"/>
      <c r="AJG59" s="122"/>
      <c r="AJH59" s="122"/>
      <c r="AJI59" s="122"/>
      <c r="AJJ59" s="122"/>
      <c r="AJK59" s="122"/>
      <c r="AJL59" s="122"/>
      <c r="AJM59" s="122"/>
      <c r="AJN59" s="122"/>
      <c r="AJO59" s="122"/>
      <c r="AJP59" s="122"/>
      <c r="AJQ59" s="122"/>
      <c r="AJR59" s="122"/>
      <c r="AJS59" s="122"/>
      <c r="AJT59" s="122"/>
      <c r="AJU59" s="122"/>
      <c r="AJV59" s="122"/>
      <c r="AJW59" s="122"/>
      <c r="AJX59" s="122"/>
      <c r="AJY59" s="122"/>
      <c r="AJZ59" s="122"/>
      <c r="AKA59" s="122"/>
      <c r="AKB59" s="122"/>
      <c r="AKC59" s="122"/>
      <c r="AKD59" s="122"/>
      <c r="AKE59" s="122"/>
      <c r="AKF59" s="122"/>
      <c r="AKG59" s="122"/>
      <c r="AKH59" s="122"/>
      <c r="AKI59" s="122"/>
      <c r="AKJ59" s="122"/>
      <c r="AKK59" s="122"/>
      <c r="AKL59" s="122"/>
      <c r="AKM59" s="122"/>
      <c r="AKN59" s="122"/>
      <c r="AKO59" s="122"/>
      <c r="AKP59" s="122"/>
      <c r="AKQ59" s="122"/>
      <c r="AKR59" s="122"/>
      <c r="AKS59" s="122"/>
      <c r="AKT59" s="122"/>
      <c r="AKU59" s="122"/>
      <c r="AKV59" s="122"/>
      <c r="AKW59" s="122"/>
      <c r="AKX59" s="122"/>
      <c r="AKY59" s="122"/>
      <c r="AKZ59" s="122"/>
      <c r="ALA59" s="122"/>
      <c r="ALB59" s="122"/>
      <c r="ALC59" s="122"/>
      <c r="ALD59" s="122"/>
      <c r="ALE59" s="122"/>
      <c r="ALF59" s="122"/>
      <c r="ALG59" s="122"/>
      <c r="ALH59" s="122"/>
      <c r="ALI59" s="122"/>
      <c r="ALJ59" s="122"/>
      <c r="ALK59" s="122"/>
      <c r="ALL59" s="122"/>
      <c r="ALM59" s="122"/>
      <c r="ALN59" s="122"/>
      <c r="ALO59" s="122"/>
      <c r="ALP59" s="122"/>
      <c r="ALQ59" s="122"/>
      <c r="ALR59" s="122"/>
      <c r="ALS59" s="122"/>
      <c r="ALT59" s="122"/>
      <c r="ALU59" s="122"/>
      <c r="ALV59" s="122"/>
      <c r="ALW59" s="122"/>
      <c r="ALX59" s="122"/>
      <c r="ALY59" s="122"/>
      <c r="ALZ59" s="122"/>
      <c r="AMA59" s="122"/>
      <c r="AMB59" s="122"/>
      <c r="AMC59" s="122"/>
      <c r="AMD59" s="122"/>
      <c r="AME59" s="122"/>
      <c r="AMF59" s="122"/>
      <c r="AMG59" s="122"/>
      <c r="AMH59" s="122"/>
      <c r="AMI59" s="122"/>
      <c r="AMJ59" s="122"/>
      <c r="AMK59" s="122"/>
    </row>
    <row r="60" spans="1:1025" ht="27.75" customHeight="1" x14ac:dyDescent="0.25">
      <c r="A60" s="128" t="s">
        <v>78</v>
      </c>
      <c r="B60" s="128" t="s">
        <v>11</v>
      </c>
      <c r="C60" s="128" t="s">
        <v>12</v>
      </c>
      <c r="D60" s="128" t="s">
        <v>80</v>
      </c>
      <c r="E60" s="130" t="s">
        <v>81</v>
      </c>
      <c r="F60" s="136" t="s">
        <v>82</v>
      </c>
      <c r="G60" s="128" t="s">
        <v>1</v>
      </c>
      <c r="H60" s="128" t="s">
        <v>10</v>
      </c>
      <c r="I60" s="128" t="s">
        <v>2</v>
      </c>
      <c r="J60" s="128"/>
      <c r="K60" s="23"/>
    </row>
    <row r="61" spans="1:1025" ht="128.25" customHeight="1" x14ac:dyDescent="0.25">
      <c r="A61" s="128"/>
      <c r="B61" s="128"/>
      <c r="C61" s="128"/>
      <c r="D61" s="128"/>
      <c r="E61" s="130"/>
      <c r="F61" s="136"/>
      <c r="G61" s="128"/>
      <c r="H61" s="128"/>
      <c r="I61" s="63" t="s">
        <v>3</v>
      </c>
      <c r="J61" s="13" t="s">
        <v>13</v>
      </c>
      <c r="K61" s="23"/>
    </row>
    <row r="62" spans="1:1025" x14ac:dyDescent="0.25">
      <c r="A62" s="13" t="s">
        <v>4</v>
      </c>
      <c r="B62" s="13" t="s">
        <v>5</v>
      </c>
      <c r="C62" s="13" t="s">
        <v>6</v>
      </c>
      <c r="D62" s="13" t="s">
        <v>7</v>
      </c>
      <c r="E62" s="64" t="s">
        <v>8</v>
      </c>
      <c r="F62" s="31" t="s">
        <v>9</v>
      </c>
      <c r="G62" s="13" t="s">
        <v>83</v>
      </c>
      <c r="H62" s="13" t="s">
        <v>84</v>
      </c>
      <c r="I62" s="63" t="s">
        <v>85</v>
      </c>
      <c r="J62" s="65" t="s">
        <v>86</v>
      </c>
      <c r="K62" s="23"/>
    </row>
    <row r="63" spans="1:1025" ht="35.25" customHeight="1" x14ac:dyDescent="0.25">
      <c r="A63" s="87" t="s">
        <v>183</v>
      </c>
      <c r="B63" s="87" t="s">
        <v>184</v>
      </c>
      <c r="C63" s="88" t="s">
        <v>64</v>
      </c>
      <c r="D63" s="89" t="s">
        <v>185</v>
      </c>
      <c r="E63" s="86"/>
      <c r="F63" s="39"/>
      <c r="G63" s="90">
        <f>G64</f>
        <v>79785</v>
      </c>
      <c r="H63" s="90">
        <f t="shared" ref="H63:J63" si="12">H64</f>
        <v>0</v>
      </c>
      <c r="I63" s="90">
        <f t="shared" si="12"/>
        <v>79785</v>
      </c>
      <c r="J63" s="90">
        <f t="shared" si="12"/>
        <v>79785</v>
      </c>
      <c r="K63" s="23"/>
    </row>
    <row r="64" spans="1:1025" ht="61.5" customHeight="1" x14ac:dyDescent="0.25">
      <c r="A64" s="76"/>
      <c r="B64" s="76"/>
      <c r="C64" s="76"/>
      <c r="D64" s="77"/>
      <c r="E64" s="77" t="str">
        <f>E17</f>
        <v>Програма розвитку охорони здоров’я   Білозірської сільської територіальної громади на 2021-2025 роки (зі змінами)</v>
      </c>
      <c r="F64" s="44" t="s">
        <v>218</v>
      </c>
      <c r="G64" s="16">
        <f t="shared" ref="G64" si="13">H64+I64</f>
        <v>79785</v>
      </c>
      <c r="H64" s="71">
        <v>0</v>
      </c>
      <c r="I64" s="22">
        <v>79785</v>
      </c>
      <c r="J64" s="71">
        <f>I64</f>
        <v>79785</v>
      </c>
      <c r="K64" s="23"/>
    </row>
    <row r="65" spans="1:1025" ht="51.75" customHeight="1" x14ac:dyDescent="0.25">
      <c r="A65" s="70" t="s">
        <v>139</v>
      </c>
      <c r="B65" s="13">
        <v>7680</v>
      </c>
      <c r="C65" s="70" t="s">
        <v>64</v>
      </c>
      <c r="D65" s="9" t="s">
        <v>140</v>
      </c>
      <c r="E65" s="12" t="s">
        <v>141</v>
      </c>
      <c r="F65" s="33" t="s">
        <v>181</v>
      </c>
      <c r="G65" s="3">
        <f t="shared" si="9"/>
        <v>14500</v>
      </c>
      <c r="H65" s="21">
        <v>14500</v>
      </c>
      <c r="I65" s="22">
        <v>0</v>
      </c>
      <c r="J65" s="21">
        <v>0</v>
      </c>
      <c r="K65" s="23"/>
    </row>
    <row r="66" spans="1:1025" s="17" customFormat="1" ht="28.5" customHeight="1" x14ac:dyDescent="0.25">
      <c r="A66" s="11"/>
      <c r="B66" s="11">
        <v>8000</v>
      </c>
      <c r="C66" s="26"/>
      <c r="D66" s="18" t="s">
        <v>119</v>
      </c>
      <c r="E66" s="20"/>
      <c r="F66" s="34"/>
      <c r="G66" s="3">
        <f>G67+G69+G70+G72</f>
        <v>2938591</v>
      </c>
      <c r="H66" s="3">
        <f>H67+H69+H70+H72</f>
        <v>804688</v>
      </c>
      <c r="I66" s="3">
        <f>I67+I69+I70+I72</f>
        <v>2133903</v>
      </c>
      <c r="J66" s="3">
        <f>J67+J69+J70+J72</f>
        <v>2133903</v>
      </c>
      <c r="K66" s="2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</row>
    <row r="67" spans="1:1025" ht="42" customHeight="1" x14ac:dyDescent="0.25">
      <c r="A67" s="91" t="s">
        <v>205</v>
      </c>
      <c r="B67" s="76">
        <v>8110</v>
      </c>
      <c r="C67" s="91" t="s">
        <v>122</v>
      </c>
      <c r="D67" s="77" t="s">
        <v>169</v>
      </c>
      <c r="E67" s="86"/>
      <c r="F67" s="38"/>
      <c r="G67" s="16">
        <f>G68</f>
        <v>400000</v>
      </c>
      <c r="H67" s="71">
        <f t="shared" ref="H67:J67" si="14">H68</f>
        <v>0</v>
      </c>
      <c r="I67" s="71">
        <f t="shared" si="14"/>
        <v>400000</v>
      </c>
      <c r="J67" s="71">
        <f t="shared" si="14"/>
        <v>400000</v>
      </c>
      <c r="K67" s="23"/>
    </row>
    <row r="68" spans="1:1025" s="17" customFormat="1" ht="66" customHeight="1" x14ac:dyDescent="0.25">
      <c r="A68" s="10"/>
      <c r="B68" s="10"/>
      <c r="C68" s="92"/>
      <c r="D68" s="14"/>
      <c r="E68" s="86" t="s">
        <v>221</v>
      </c>
      <c r="F68" s="38" t="s">
        <v>170</v>
      </c>
      <c r="G68" s="3">
        <f>H68+I68</f>
        <v>400000</v>
      </c>
      <c r="H68" s="21">
        <v>0</v>
      </c>
      <c r="I68" s="21">
        <f>750000-350000</f>
        <v>400000</v>
      </c>
      <c r="J68" s="21">
        <f>I68</f>
        <v>400000</v>
      </c>
      <c r="K68" s="23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</row>
    <row r="69" spans="1:1025" ht="39.75" customHeight="1" x14ac:dyDescent="0.25">
      <c r="A69" s="83" t="s">
        <v>120</v>
      </c>
      <c r="B69" s="64" t="s">
        <v>121</v>
      </c>
      <c r="C69" s="64" t="s">
        <v>122</v>
      </c>
      <c r="D69" s="12" t="s">
        <v>123</v>
      </c>
      <c r="E69" s="12" t="s">
        <v>133</v>
      </c>
      <c r="F69" s="37" t="s">
        <v>180</v>
      </c>
      <c r="G69" s="3">
        <f>H69+I69</f>
        <v>716880</v>
      </c>
      <c r="H69" s="21">
        <v>716880</v>
      </c>
      <c r="I69" s="21">
        <v>0</v>
      </c>
      <c r="J69" s="21">
        <v>0</v>
      </c>
      <c r="K69" s="23"/>
    </row>
    <row r="70" spans="1:1025" x14ac:dyDescent="0.25">
      <c r="A70" s="13" t="s">
        <v>65</v>
      </c>
      <c r="B70" s="13" t="s">
        <v>66</v>
      </c>
      <c r="C70" s="13" t="s">
        <v>67</v>
      </c>
      <c r="D70" s="9" t="s">
        <v>68</v>
      </c>
      <c r="E70" s="12"/>
      <c r="F70" s="33"/>
      <c r="G70" s="3">
        <f>H70</f>
        <v>43000</v>
      </c>
      <c r="H70" s="21">
        <f>H71</f>
        <v>43000</v>
      </c>
      <c r="I70" s="21">
        <f t="shared" ref="I70:J70" si="15">I71</f>
        <v>0</v>
      </c>
      <c r="J70" s="21">
        <f t="shared" si="15"/>
        <v>0</v>
      </c>
      <c r="K70" s="23"/>
    </row>
    <row r="71" spans="1:1025" ht="55.5" customHeight="1" x14ac:dyDescent="0.25">
      <c r="A71" s="13"/>
      <c r="B71" s="13"/>
      <c r="C71" s="13"/>
      <c r="D71" s="9"/>
      <c r="E71" s="12" t="s">
        <v>103</v>
      </c>
      <c r="F71" s="33" t="s">
        <v>104</v>
      </c>
      <c r="G71" s="3">
        <f>H71</f>
        <v>43000</v>
      </c>
      <c r="H71" s="21">
        <v>43000</v>
      </c>
      <c r="I71" s="22">
        <v>0</v>
      </c>
      <c r="J71" s="21">
        <v>0</v>
      </c>
      <c r="K71" s="23"/>
    </row>
    <row r="72" spans="1:1025" x14ac:dyDescent="0.25">
      <c r="A72" s="70" t="s">
        <v>166</v>
      </c>
      <c r="B72" s="13">
        <v>8240</v>
      </c>
      <c r="C72" s="13" t="s">
        <v>67</v>
      </c>
      <c r="D72" s="9" t="s">
        <v>167</v>
      </c>
      <c r="E72" s="9"/>
      <c r="F72" s="36"/>
      <c r="G72" s="21">
        <f>SUM(G73:G74)</f>
        <v>1778711</v>
      </c>
      <c r="H72" s="21">
        <f t="shared" ref="H72:J72" si="16">SUM(H73:H74)</f>
        <v>44808</v>
      </c>
      <c r="I72" s="21">
        <f t="shared" si="16"/>
        <v>1733903</v>
      </c>
      <c r="J72" s="21">
        <f t="shared" si="16"/>
        <v>1733903</v>
      </c>
      <c r="K72" s="23"/>
    </row>
    <row r="73" spans="1:1025" ht="63.75" x14ac:dyDescent="0.25">
      <c r="A73" s="91"/>
      <c r="B73" s="76"/>
      <c r="C73" s="76"/>
      <c r="D73" s="77"/>
      <c r="E73" s="77" t="s">
        <v>198</v>
      </c>
      <c r="F73" s="39" t="s">
        <v>199</v>
      </c>
      <c r="G73" s="16">
        <f>H73+I73</f>
        <v>92811</v>
      </c>
      <c r="H73" s="71">
        <f>60000-15192</f>
        <v>44808</v>
      </c>
      <c r="I73" s="71">
        <f>50000-1997</f>
        <v>48003</v>
      </c>
      <c r="J73" s="71">
        <f>I73</f>
        <v>48003</v>
      </c>
      <c r="K73" s="23"/>
    </row>
    <row r="74" spans="1:1025" ht="38.25" x14ac:dyDescent="0.25">
      <c r="A74" s="91"/>
      <c r="B74" s="76"/>
      <c r="C74" s="76"/>
      <c r="D74" s="77"/>
      <c r="E74" s="9" t="s">
        <v>172</v>
      </c>
      <c r="F74" s="36" t="s">
        <v>209</v>
      </c>
      <c r="G74" s="16">
        <f>H74+I74</f>
        <v>1685900</v>
      </c>
      <c r="H74" s="21">
        <v>0</v>
      </c>
      <c r="I74" s="21">
        <f>1200000+124400+210000+151200-18000+42000+150000-173700</f>
        <v>1685900</v>
      </c>
      <c r="J74" s="21">
        <f>I74</f>
        <v>1685900</v>
      </c>
      <c r="K74" s="23"/>
    </row>
    <row r="75" spans="1:1025" s="17" customFormat="1" ht="39" customHeight="1" x14ac:dyDescent="0.25">
      <c r="A75" s="10">
        <v>1600000</v>
      </c>
      <c r="B75" s="10"/>
      <c r="C75" s="10"/>
      <c r="D75" s="14" t="s">
        <v>195</v>
      </c>
      <c r="E75" s="15"/>
      <c r="F75" s="40"/>
      <c r="G75" s="16">
        <f>G76</f>
        <v>1279578.19</v>
      </c>
      <c r="H75" s="16">
        <f t="shared" ref="H75:J75" si="17">H76</f>
        <v>1267278.19</v>
      </c>
      <c r="I75" s="16">
        <f t="shared" si="17"/>
        <v>12300</v>
      </c>
      <c r="J75" s="16">
        <f t="shared" si="17"/>
        <v>0</v>
      </c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</row>
    <row r="76" spans="1:1025" s="17" customFormat="1" ht="25.5" customHeight="1" x14ac:dyDescent="0.25">
      <c r="A76" s="11">
        <v>1610000</v>
      </c>
      <c r="B76" s="11"/>
      <c r="C76" s="11"/>
      <c r="D76" s="18" t="s">
        <v>195</v>
      </c>
      <c r="E76" s="19"/>
      <c r="F76" s="32"/>
      <c r="G76" s="3">
        <f>G77+G84+G86</f>
        <v>1279578.19</v>
      </c>
      <c r="H76" s="3">
        <f>H77+H84+H86</f>
        <v>1267278.19</v>
      </c>
      <c r="I76" s="3">
        <f>I77+I84+I86</f>
        <v>12300</v>
      </c>
      <c r="J76" s="3">
        <f>J77+J84+J86</f>
        <v>0</v>
      </c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</row>
    <row r="77" spans="1:1025" s="17" customFormat="1" ht="29.25" customHeight="1" x14ac:dyDescent="0.25">
      <c r="A77" s="11"/>
      <c r="B77" s="11">
        <v>6000</v>
      </c>
      <c r="C77" s="11"/>
      <c r="D77" s="18" t="s">
        <v>130</v>
      </c>
      <c r="E77" s="20"/>
      <c r="F77" s="34"/>
      <c r="G77" s="3">
        <f>G81</f>
        <v>1252670.19</v>
      </c>
      <c r="H77" s="3">
        <f>H81</f>
        <v>1252670.19</v>
      </c>
      <c r="I77" s="3">
        <f t="shared" ref="I77:J77" si="18">I81</f>
        <v>0</v>
      </c>
      <c r="J77" s="3">
        <f t="shared" si="18"/>
        <v>0</v>
      </c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</row>
    <row r="78" spans="1:1025" ht="27.75" customHeight="1" x14ac:dyDescent="0.25">
      <c r="A78" s="128" t="s">
        <v>78</v>
      </c>
      <c r="B78" s="128" t="s">
        <v>11</v>
      </c>
      <c r="C78" s="128" t="s">
        <v>12</v>
      </c>
      <c r="D78" s="128" t="s">
        <v>80</v>
      </c>
      <c r="E78" s="130" t="s">
        <v>81</v>
      </c>
      <c r="F78" s="136" t="s">
        <v>82</v>
      </c>
      <c r="G78" s="128" t="s">
        <v>1</v>
      </c>
      <c r="H78" s="128" t="s">
        <v>10</v>
      </c>
      <c r="I78" s="128" t="s">
        <v>2</v>
      </c>
      <c r="J78" s="128"/>
      <c r="K78" s="23"/>
    </row>
    <row r="79" spans="1:1025" ht="128.25" customHeight="1" x14ac:dyDescent="0.25">
      <c r="A79" s="128"/>
      <c r="B79" s="128"/>
      <c r="C79" s="128"/>
      <c r="D79" s="128"/>
      <c r="E79" s="130"/>
      <c r="F79" s="136"/>
      <c r="G79" s="128"/>
      <c r="H79" s="128"/>
      <c r="I79" s="63" t="s">
        <v>3</v>
      </c>
      <c r="J79" s="13" t="s">
        <v>13</v>
      </c>
      <c r="K79" s="23"/>
    </row>
    <row r="80" spans="1:1025" x14ac:dyDescent="0.25">
      <c r="A80" s="13" t="s">
        <v>4</v>
      </c>
      <c r="B80" s="13" t="s">
        <v>5</v>
      </c>
      <c r="C80" s="13" t="s">
        <v>6</v>
      </c>
      <c r="D80" s="13" t="s">
        <v>7</v>
      </c>
      <c r="E80" s="64" t="s">
        <v>8</v>
      </c>
      <c r="F80" s="31" t="s">
        <v>9</v>
      </c>
      <c r="G80" s="13" t="s">
        <v>83</v>
      </c>
      <c r="H80" s="13" t="s">
        <v>84</v>
      </c>
      <c r="I80" s="63" t="s">
        <v>85</v>
      </c>
      <c r="J80" s="65" t="s">
        <v>86</v>
      </c>
      <c r="K80" s="23"/>
    </row>
    <row r="81" spans="1:1025" s="17" customFormat="1" ht="25.5" customHeight="1" x14ac:dyDescent="0.25">
      <c r="A81" s="13">
        <v>1616020</v>
      </c>
      <c r="B81" s="13" t="s">
        <v>52</v>
      </c>
      <c r="C81" s="13" t="s">
        <v>53</v>
      </c>
      <c r="D81" s="9" t="s">
        <v>54</v>
      </c>
      <c r="E81" s="19"/>
      <c r="F81" s="32"/>
      <c r="G81" s="3">
        <f>H81+I81</f>
        <v>1252670.19</v>
      </c>
      <c r="H81" s="21">
        <f>SUM(H82:H83)</f>
        <v>1252670.19</v>
      </c>
      <c r="I81" s="21">
        <f>I82+I83</f>
        <v>0</v>
      </c>
      <c r="J81" s="21">
        <f>J82+J83</f>
        <v>0</v>
      </c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</row>
    <row r="82" spans="1:1025" s="17" customFormat="1" ht="49.5" customHeight="1" x14ac:dyDescent="0.25">
      <c r="A82" s="11"/>
      <c r="B82" s="11"/>
      <c r="C82" s="11"/>
      <c r="D82" s="11"/>
      <c r="E82" s="12" t="s">
        <v>137</v>
      </c>
      <c r="F82" s="37" t="s">
        <v>208</v>
      </c>
      <c r="G82" s="3">
        <f t="shared" ref="G82:G83" si="19">H82+I82</f>
        <v>521476.83</v>
      </c>
      <c r="H82" s="21">
        <f>100000+76476.83+90000+95000+80000+80000</f>
        <v>521476.83</v>
      </c>
      <c r="I82" s="22">
        <v>0</v>
      </c>
      <c r="J82" s="21">
        <v>0</v>
      </c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</row>
    <row r="83" spans="1:1025" s="17" customFormat="1" ht="45" customHeight="1" x14ac:dyDescent="0.25">
      <c r="A83" s="11"/>
      <c r="B83" s="11"/>
      <c r="C83" s="11"/>
      <c r="D83" s="11"/>
      <c r="E83" s="12" t="s">
        <v>138</v>
      </c>
      <c r="F83" s="37" t="s">
        <v>207</v>
      </c>
      <c r="G83" s="3">
        <f t="shared" si="19"/>
        <v>731193.36</v>
      </c>
      <c r="H83" s="21">
        <f>100000+56193.36+95000+110000+170000+100000+100000</f>
        <v>731193.36</v>
      </c>
      <c r="I83" s="22">
        <v>0</v>
      </c>
      <c r="J83" s="21">
        <v>0</v>
      </c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</row>
    <row r="84" spans="1:1025" ht="33.75" customHeight="1" x14ac:dyDescent="0.25">
      <c r="A84" s="11"/>
      <c r="B84" s="11">
        <v>7000</v>
      </c>
      <c r="C84" s="11"/>
      <c r="D84" s="11" t="s">
        <v>114</v>
      </c>
      <c r="E84" s="12"/>
      <c r="F84" s="33"/>
      <c r="G84" s="3">
        <f>G85</f>
        <v>14608</v>
      </c>
      <c r="H84" s="3">
        <f t="shared" ref="H84:J84" si="20">H85</f>
        <v>14608</v>
      </c>
      <c r="I84" s="3">
        <f t="shared" si="20"/>
        <v>0</v>
      </c>
      <c r="J84" s="3">
        <f t="shared" si="20"/>
        <v>0</v>
      </c>
      <c r="K84" s="23"/>
    </row>
    <row r="85" spans="1:1025" ht="69.75" customHeight="1" x14ac:dyDescent="0.25">
      <c r="A85" s="13">
        <v>1617130</v>
      </c>
      <c r="B85" s="13" t="s">
        <v>59</v>
      </c>
      <c r="C85" s="13" t="s">
        <v>60</v>
      </c>
      <c r="D85" s="9" t="s">
        <v>99</v>
      </c>
      <c r="E85" s="12" t="str">
        <f>E59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85" s="44" t="s">
        <v>219</v>
      </c>
      <c r="G85" s="3">
        <f t="shared" ref="G85" si="21">H85+I85</f>
        <v>14608</v>
      </c>
      <c r="H85" s="21">
        <f>21608-7000</f>
        <v>14608</v>
      </c>
      <c r="I85" s="22">
        <v>0</v>
      </c>
      <c r="J85" s="21">
        <v>0</v>
      </c>
      <c r="K85" s="23"/>
    </row>
    <row r="86" spans="1:1025" s="17" customFormat="1" ht="28.5" customHeight="1" x14ac:dyDescent="0.25">
      <c r="A86" s="11"/>
      <c r="B86" s="11">
        <v>8000</v>
      </c>
      <c r="C86" s="26"/>
      <c r="D86" s="18" t="s">
        <v>119</v>
      </c>
      <c r="E86" s="20"/>
      <c r="F86" s="34"/>
      <c r="G86" s="3">
        <f>G87</f>
        <v>12300</v>
      </c>
      <c r="H86" s="3">
        <f t="shared" ref="H86:J86" si="22">H87</f>
        <v>0</v>
      </c>
      <c r="I86" s="3">
        <f t="shared" si="22"/>
        <v>12300</v>
      </c>
      <c r="J86" s="3">
        <f t="shared" si="22"/>
        <v>0</v>
      </c>
      <c r="K86" s="27">
        <f>2722180-G86</f>
        <v>2709880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</row>
    <row r="87" spans="1:1025" ht="39" customHeight="1" x14ac:dyDescent="0.25">
      <c r="A87" s="13">
        <v>1618311</v>
      </c>
      <c r="B87" s="13" t="s">
        <v>69</v>
      </c>
      <c r="C87" s="13" t="s">
        <v>70</v>
      </c>
      <c r="D87" s="9" t="s">
        <v>71</v>
      </c>
      <c r="E87" s="12" t="s">
        <v>105</v>
      </c>
      <c r="F87" s="33" t="s">
        <v>106</v>
      </c>
      <c r="G87" s="3">
        <f>H87+I87</f>
        <v>12300</v>
      </c>
      <c r="H87" s="21">
        <v>0</v>
      </c>
      <c r="I87" s="22">
        <v>12300</v>
      </c>
      <c r="J87" s="21">
        <v>0</v>
      </c>
      <c r="K87" s="23"/>
    </row>
    <row r="88" spans="1:1025" ht="30.75" customHeight="1" x14ac:dyDescent="0.25">
      <c r="A88" s="11" t="s">
        <v>73</v>
      </c>
      <c r="B88" s="11"/>
      <c r="C88" s="11"/>
      <c r="D88" s="18" t="s">
        <v>107</v>
      </c>
      <c r="E88" s="19"/>
      <c r="F88" s="32"/>
      <c r="G88" s="3">
        <f t="shared" ref="G88:J89" si="23">G89</f>
        <v>3815246</v>
      </c>
      <c r="H88" s="3">
        <f t="shared" si="23"/>
        <v>2765246</v>
      </c>
      <c r="I88" s="3">
        <f t="shared" si="23"/>
        <v>1050000</v>
      </c>
      <c r="J88" s="3">
        <f t="shared" si="23"/>
        <v>1050000</v>
      </c>
      <c r="K88" s="23"/>
    </row>
    <row r="89" spans="1:1025" ht="25.5" customHeight="1" x14ac:dyDescent="0.25">
      <c r="A89" s="11" t="s">
        <v>74</v>
      </c>
      <c r="B89" s="11"/>
      <c r="C89" s="11"/>
      <c r="D89" s="18" t="s">
        <v>107</v>
      </c>
      <c r="E89" s="19"/>
      <c r="F89" s="32"/>
      <c r="G89" s="3">
        <f t="shared" si="23"/>
        <v>3815246</v>
      </c>
      <c r="H89" s="3">
        <f t="shared" si="23"/>
        <v>2765246</v>
      </c>
      <c r="I89" s="3">
        <f t="shared" si="23"/>
        <v>1050000</v>
      </c>
      <c r="J89" s="3">
        <f t="shared" si="23"/>
        <v>1050000</v>
      </c>
      <c r="K89" s="23"/>
    </row>
    <row r="90" spans="1:1025" ht="22.5" customHeight="1" x14ac:dyDescent="0.25">
      <c r="A90" s="11"/>
      <c r="B90" s="11">
        <v>9000</v>
      </c>
      <c r="C90" s="11"/>
      <c r="D90" s="18" t="s">
        <v>108</v>
      </c>
      <c r="E90" s="19"/>
      <c r="F90" s="32"/>
      <c r="G90" s="3">
        <f>G93+G91+G103</f>
        <v>3815246</v>
      </c>
      <c r="H90" s="3">
        <f>H93+H91+H103</f>
        <v>2765246</v>
      </c>
      <c r="I90" s="3">
        <f>I93+I91+I103</f>
        <v>1050000</v>
      </c>
      <c r="J90" s="3">
        <f>J93+J91+J103</f>
        <v>1050000</v>
      </c>
      <c r="K90" s="23"/>
    </row>
    <row r="91" spans="1:1025" ht="99" customHeight="1" x14ac:dyDescent="0.25">
      <c r="A91" s="7" t="s">
        <v>148</v>
      </c>
      <c r="B91" s="7" t="s">
        <v>149</v>
      </c>
      <c r="C91" s="7" t="s">
        <v>76</v>
      </c>
      <c r="D91" s="93" t="s">
        <v>147</v>
      </c>
      <c r="E91" s="94"/>
      <c r="F91" s="41"/>
      <c r="G91" s="16">
        <f>G92</f>
        <v>263078</v>
      </c>
      <c r="H91" s="16">
        <f t="shared" ref="H91:J91" si="24">H92</f>
        <v>263078</v>
      </c>
      <c r="I91" s="16">
        <f t="shared" si="24"/>
        <v>0</v>
      </c>
      <c r="J91" s="16">
        <f t="shared" si="24"/>
        <v>0</v>
      </c>
      <c r="K91" s="23"/>
    </row>
    <row r="92" spans="1:1025" ht="76.5" customHeight="1" x14ac:dyDescent="0.25">
      <c r="A92" s="10"/>
      <c r="B92" s="10"/>
      <c r="C92" s="10"/>
      <c r="D92" s="10"/>
      <c r="E92" s="12" t="s">
        <v>101</v>
      </c>
      <c r="F92" s="33" t="s">
        <v>102</v>
      </c>
      <c r="G92" s="3">
        <f t="shared" ref="G92" si="25">H92+I92</f>
        <v>263078</v>
      </c>
      <c r="H92" s="21">
        <v>263078</v>
      </c>
      <c r="I92" s="22">
        <v>0</v>
      </c>
      <c r="J92" s="21">
        <v>0</v>
      </c>
      <c r="K92" s="23"/>
    </row>
    <row r="93" spans="1:1025" ht="30" customHeight="1" x14ac:dyDescent="0.25">
      <c r="A93" s="95">
        <v>3719770</v>
      </c>
      <c r="B93" s="95" t="s">
        <v>75</v>
      </c>
      <c r="C93" s="95" t="s">
        <v>76</v>
      </c>
      <c r="D93" s="96" t="s">
        <v>77</v>
      </c>
      <c r="E93" s="19"/>
      <c r="F93" s="32"/>
      <c r="G93" s="3">
        <f>G94+G99+G100+G101+G102+G98</f>
        <v>2380227</v>
      </c>
      <c r="H93" s="3">
        <f>H94+H99+H100+H101+H102+H98</f>
        <v>1880227</v>
      </c>
      <c r="I93" s="3">
        <f>I94+I99+I100+I101+I102+I98</f>
        <v>500000</v>
      </c>
      <c r="J93" s="3">
        <f>J94+J99+J100+J101+J102+J98</f>
        <v>500000</v>
      </c>
      <c r="K93" s="27"/>
    </row>
    <row r="94" spans="1:1025" ht="54" customHeight="1" x14ac:dyDescent="0.25">
      <c r="A94" s="11"/>
      <c r="B94" s="11"/>
      <c r="C94" s="11"/>
      <c r="D94" s="11"/>
      <c r="E94" s="12" t="str">
        <f>E17</f>
        <v>Програма розвитку охорони здоров’я   Білозірської сільської територіальної громади на 2021-2025 роки (зі змінами)</v>
      </c>
      <c r="F94" s="33" t="str">
        <f>F17</f>
        <v>рішення сільської ради від 22.12.2020 року № 4-23/VIII, зміни від 22.12.2021 № 25-18/VIII, 30.01.2023 №46-4/VIII, 28.02.2023 № 47-3/VIII</v>
      </c>
      <c r="G94" s="3">
        <f>H94+I94</f>
        <v>247689</v>
      </c>
      <c r="H94" s="47">
        <f>147241-H101+150000</f>
        <v>247689</v>
      </c>
      <c r="I94" s="22">
        <v>0</v>
      </c>
      <c r="J94" s="21">
        <v>0</v>
      </c>
      <c r="K94" s="23"/>
    </row>
    <row r="95" spans="1:1025" ht="27.75" customHeight="1" x14ac:dyDescent="0.25">
      <c r="A95" s="128" t="s">
        <v>78</v>
      </c>
      <c r="B95" s="128" t="s">
        <v>11</v>
      </c>
      <c r="C95" s="128" t="s">
        <v>12</v>
      </c>
      <c r="D95" s="128" t="s">
        <v>80</v>
      </c>
      <c r="E95" s="130" t="s">
        <v>81</v>
      </c>
      <c r="F95" s="136" t="s">
        <v>82</v>
      </c>
      <c r="G95" s="128" t="s">
        <v>1</v>
      </c>
      <c r="H95" s="128" t="s">
        <v>10</v>
      </c>
      <c r="I95" s="128" t="s">
        <v>2</v>
      </c>
      <c r="J95" s="128"/>
      <c r="K95" s="23"/>
    </row>
    <row r="96" spans="1:1025" ht="128.25" customHeight="1" x14ac:dyDescent="0.25">
      <c r="A96" s="128"/>
      <c r="B96" s="128"/>
      <c r="C96" s="128"/>
      <c r="D96" s="128"/>
      <c r="E96" s="130"/>
      <c r="F96" s="136"/>
      <c r="G96" s="128"/>
      <c r="H96" s="128"/>
      <c r="I96" s="63" t="s">
        <v>3</v>
      </c>
      <c r="J96" s="13" t="s">
        <v>13</v>
      </c>
      <c r="K96" s="23"/>
    </row>
    <row r="97" spans="1:11" x14ac:dyDescent="0.25">
      <c r="A97" s="13" t="s">
        <v>4</v>
      </c>
      <c r="B97" s="13" t="s">
        <v>5</v>
      </c>
      <c r="C97" s="13" t="s">
        <v>6</v>
      </c>
      <c r="D97" s="13" t="s">
        <v>7</v>
      </c>
      <c r="E97" s="64" t="s">
        <v>8</v>
      </c>
      <c r="F97" s="31" t="s">
        <v>9</v>
      </c>
      <c r="G97" s="13" t="s">
        <v>83</v>
      </c>
      <c r="H97" s="13" t="s">
        <v>84</v>
      </c>
      <c r="I97" s="63" t="s">
        <v>85</v>
      </c>
      <c r="J97" s="65" t="s">
        <v>86</v>
      </c>
      <c r="K97" s="23"/>
    </row>
    <row r="98" spans="1:11" ht="129.75" customHeight="1" x14ac:dyDescent="0.25">
      <c r="A98" s="13"/>
      <c r="B98" s="13"/>
      <c r="C98" s="13"/>
      <c r="D98" s="9"/>
      <c r="E98" s="12" t="s">
        <v>151</v>
      </c>
      <c r="F98" s="36" t="s">
        <v>179</v>
      </c>
      <c r="G98" s="3">
        <f>H98+I98</f>
        <v>500000</v>
      </c>
      <c r="H98" s="21">
        <v>0</v>
      </c>
      <c r="I98" s="22">
        <v>500000</v>
      </c>
      <c r="J98" s="21">
        <v>500000</v>
      </c>
      <c r="K98" s="23"/>
    </row>
    <row r="99" spans="1:11" ht="44.25" customHeight="1" x14ac:dyDescent="0.25">
      <c r="A99" s="11"/>
      <c r="B99" s="11"/>
      <c r="C99" s="11"/>
      <c r="D99" s="11"/>
      <c r="E99" s="12" t="s">
        <v>134</v>
      </c>
      <c r="F99" s="33" t="s">
        <v>135</v>
      </c>
      <c r="G99" s="3">
        <f t="shared" ref="G99" si="26">H99+I99</f>
        <v>71562</v>
      </c>
      <c r="H99" s="21">
        <v>71562</v>
      </c>
      <c r="I99" s="22">
        <v>0</v>
      </c>
      <c r="J99" s="21">
        <v>0</v>
      </c>
      <c r="K99" s="23"/>
    </row>
    <row r="100" spans="1:11" ht="45.75" customHeight="1" x14ac:dyDescent="0.25">
      <c r="A100" s="11"/>
      <c r="B100" s="11"/>
      <c r="C100" s="11"/>
      <c r="D100" s="11"/>
      <c r="E100" s="12" t="str">
        <f>E69</f>
        <v>Програма  «Забезпечення пожежної безпеки у Білозірській ТГ на 2021-2025 роки» (зі змінами)</v>
      </c>
      <c r="F100" s="33" t="str">
        <f>F69</f>
        <v>рішення сільської ради від 29.01.2024 року № 65-3/VIII</v>
      </c>
      <c r="G100" s="3">
        <f t="shared" ref="G100" si="27">H100+I100</f>
        <v>1363124</v>
      </c>
      <c r="H100" s="21">
        <v>1363124</v>
      </c>
      <c r="I100" s="22">
        <v>0</v>
      </c>
      <c r="J100" s="21">
        <v>0</v>
      </c>
      <c r="K100" s="23"/>
    </row>
    <row r="101" spans="1:11" ht="36" customHeight="1" x14ac:dyDescent="0.25">
      <c r="A101" s="11"/>
      <c r="B101" s="11"/>
      <c r="C101" s="11"/>
      <c r="D101" s="11"/>
      <c r="E101" s="12" t="s">
        <v>109</v>
      </c>
      <c r="F101" s="33" t="s">
        <v>110</v>
      </c>
      <c r="G101" s="3">
        <f>H101+I101</f>
        <v>49552</v>
      </c>
      <c r="H101" s="47">
        <v>49552</v>
      </c>
      <c r="I101" s="22">
        <v>0</v>
      </c>
      <c r="J101" s="21">
        <v>0</v>
      </c>
      <c r="K101" s="23"/>
    </row>
    <row r="102" spans="1:11" ht="77.25" customHeight="1" x14ac:dyDescent="0.25">
      <c r="A102" s="10"/>
      <c r="B102" s="10"/>
      <c r="C102" s="10"/>
      <c r="D102" s="10"/>
      <c r="E102" s="97" t="s">
        <v>152</v>
      </c>
      <c r="F102" s="42" t="s">
        <v>175</v>
      </c>
      <c r="G102" s="3">
        <f>H102+I102</f>
        <v>148300</v>
      </c>
      <c r="H102" s="47">
        <v>148300</v>
      </c>
      <c r="I102" s="22">
        <v>0</v>
      </c>
      <c r="J102" s="21">
        <v>0</v>
      </c>
      <c r="K102" s="23"/>
    </row>
    <row r="103" spans="1:11" s="24" customFormat="1" ht="38.25" x14ac:dyDescent="0.2">
      <c r="A103" s="76">
        <v>3719800</v>
      </c>
      <c r="B103" s="76">
        <v>9800</v>
      </c>
      <c r="C103" s="98" t="s">
        <v>76</v>
      </c>
      <c r="D103" s="77" t="s">
        <v>159</v>
      </c>
      <c r="E103" s="77"/>
      <c r="F103" s="38"/>
      <c r="G103" s="16">
        <f>SUM(G104:G115)</f>
        <v>1171941</v>
      </c>
      <c r="H103" s="16">
        <f t="shared" ref="H103:J103" si="28">SUM(H104:H115)</f>
        <v>621941</v>
      </c>
      <c r="I103" s="16">
        <f t="shared" si="28"/>
        <v>550000</v>
      </c>
      <c r="J103" s="16">
        <f t="shared" si="28"/>
        <v>550000</v>
      </c>
      <c r="K103" s="23"/>
    </row>
    <row r="104" spans="1:11" s="24" customFormat="1" ht="51" x14ac:dyDescent="0.2">
      <c r="A104" s="76"/>
      <c r="B104" s="76"/>
      <c r="C104" s="98"/>
      <c r="D104" s="77"/>
      <c r="E104" s="77" t="s">
        <v>171</v>
      </c>
      <c r="F104" s="38" t="s">
        <v>177</v>
      </c>
      <c r="G104" s="99">
        <f t="shared" ref="G104" si="29">H104+I104</f>
        <v>500000</v>
      </c>
      <c r="H104" s="16">
        <v>0</v>
      </c>
      <c r="I104" s="100">
        <v>500000</v>
      </c>
      <c r="J104" s="100">
        <f>I104</f>
        <v>500000</v>
      </c>
      <c r="K104" s="23"/>
    </row>
    <row r="105" spans="1:11" s="24" customFormat="1" ht="76.5" x14ac:dyDescent="0.2">
      <c r="A105" s="76"/>
      <c r="B105" s="76"/>
      <c r="C105" s="98"/>
      <c r="D105" s="77"/>
      <c r="E105" s="101" t="s">
        <v>204</v>
      </c>
      <c r="F105" s="43" t="s">
        <v>203</v>
      </c>
      <c r="G105" s="99">
        <f t="shared" ref="G105" si="30">H105+I105</f>
        <v>30000</v>
      </c>
      <c r="H105" s="16">
        <v>30000</v>
      </c>
      <c r="I105" s="100">
        <v>0</v>
      </c>
      <c r="J105" s="100">
        <f>I105</f>
        <v>0</v>
      </c>
      <c r="K105" s="23"/>
    </row>
    <row r="106" spans="1:11" s="24" customFormat="1" ht="32.25" customHeight="1" x14ac:dyDescent="0.2">
      <c r="A106" s="76"/>
      <c r="B106" s="76"/>
      <c r="C106" s="98"/>
      <c r="D106" s="77"/>
      <c r="E106" s="102" t="s">
        <v>133</v>
      </c>
      <c r="F106" s="103" t="s">
        <v>200</v>
      </c>
      <c r="G106" s="99">
        <f>H106+I106</f>
        <v>80000</v>
      </c>
      <c r="H106" s="16">
        <v>80000</v>
      </c>
      <c r="I106" s="100">
        <v>0</v>
      </c>
      <c r="J106" s="100">
        <f>I106</f>
        <v>0</v>
      </c>
      <c r="K106" s="23"/>
    </row>
    <row r="107" spans="1:11" s="24" customFormat="1" ht="38.25" x14ac:dyDescent="0.2">
      <c r="A107" s="76"/>
      <c r="B107" s="76"/>
      <c r="C107" s="98"/>
      <c r="D107" s="77"/>
      <c r="E107" s="77" t="s">
        <v>201</v>
      </c>
      <c r="F107" s="38" t="s">
        <v>202</v>
      </c>
      <c r="G107" s="99">
        <f>H107+I107</f>
        <v>200000</v>
      </c>
      <c r="H107" s="16">
        <v>200000</v>
      </c>
      <c r="I107" s="100">
        <v>0</v>
      </c>
      <c r="J107" s="100">
        <f>I107</f>
        <v>0</v>
      </c>
      <c r="K107" s="23"/>
    </row>
    <row r="108" spans="1:11" s="24" customFormat="1" ht="25.5" x14ac:dyDescent="0.2">
      <c r="A108" s="76"/>
      <c r="B108" s="76"/>
      <c r="C108" s="98"/>
      <c r="D108" s="77"/>
      <c r="E108" s="77" t="s">
        <v>168</v>
      </c>
      <c r="F108" s="38" t="s">
        <v>178</v>
      </c>
      <c r="G108" s="99">
        <f t="shared" ref="G108:G109" si="31">H108+I108</f>
        <v>100000</v>
      </c>
      <c r="H108" s="16">
        <f>50000+50000</f>
        <v>100000</v>
      </c>
      <c r="I108" s="100">
        <v>0</v>
      </c>
      <c r="J108" s="104">
        <v>0</v>
      </c>
      <c r="K108" s="23"/>
    </row>
    <row r="109" spans="1:11" s="24" customFormat="1" ht="51" x14ac:dyDescent="0.2">
      <c r="A109" s="76"/>
      <c r="B109" s="76"/>
      <c r="C109" s="98"/>
      <c r="D109" s="77"/>
      <c r="E109" s="77" t="s">
        <v>197</v>
      </c>
      <c r="F109" s="38" t="s">
        <v>196</v>
      </c>
      <c r="G109" s="99">
        <f t="shared" si="31"/>
        <v>29301</v>
      </c>
      <c r="H109" s="16">
        <v>29301</v>
      </c>
      <c r="I109" s="100">
        <v>0</v>
      </c>
      <c r="J109" s="104">
        <v>0</v>
      </c>
      <c r="K109" s="23"/>
    </row>
    <row r="110" spans="1:11" ht="27.75" customHeight="1" x14ac:dyDescent="0.25">
      <c r="A110" s="128" t="s">
        <v>78</v>
      </c>
      <c r="B110" s="128" t="s">
        <v>11</v>
      </c>
      <c r="C110" s="128" t="s">
        <v>12</v>
      </c>
      <c r="D110" s="128" t="s">
        <v>80</v>
      </c>
      <c r="E110" s="130" t="s">
        <v>81</v>
      </c>
      <c r="F110" s="136" t="s">
        <v>82</v>
      </c>
      <c r="G110" s="128" t="s">
        <v>1</v>
      </c>
      <c r="H110" s="128" t="s">
        <v>10</v>
      </c>
      <c r="I110" s="128" t="s">
        <v>2</v>
      </c>
      <c r="J110" s="128"/>
      <c r="K110" s="23"/>
    </row>
    <row r="111" spans="1:11" ht="128.25" customHeight="1" x14ac:dyDescent="0.25">
      <c r="A111" s="128"/>
      <c r="B111" s="128"/>
      <c r="C111" s="128"/>
      <c r="D111" s="128"/>
      <c r="E111" s="130"/>
      <c r="F111" s="136"/>
      <c r="G111" s="128"/>
      <c r="H111" s="128"/>
      <c r="I111" s="63" t="s">
        <v>3</v>
      </c>
      <c r="J111" s="124" t="s">
        <v>13</v>
      </c>
      <c r="K111" s="23"/>
    </row>
    <row r="112" spans="1:11" x14ac:dyDescent="0.25">
      <c r="A112" s="124" t="s">
        <v>4</v>
      </c>
      <c r="B112" s="124" t="s">
        <v>5</v>
      </c>
      <c r="C112" s="124" t="s">
        <v>6</v>
      </c>
      <c r="D112" s="124" t="s">
        <v>7</v>
      </c>
      <c r="E112" s="125" t="s">
        <v>8</v>
      </c>
      <c r="F112" s="126" t="s">
        <v>9</v>
      </c>
      <c r="G112" s="124" t="s">
        <v>83</v>
      </c>
      <c r="H112" s="124" t="s">
        <v>84</v>
      </c>
      <c r="I112" s="63" t="s">
        <v>85</v>
      </c>
      <c r="J112" s="65" t="s">
        <v>86</v>
      </c>
      <c r="K112" s="23"/>
    </row>
    <row r="113" spans="1:11" s="108" customFormat="1" ht="44.25" customHeight="1" x14ac:dyDescent="0.2">
      <c r="A113" s="105"/>
      <c r="B113" s="105"/>
      <c r="C113" s="98"/>
      <c r="D113" s="106"/>
      <c r="E113" s="106" t="s">
        <v>223</v>
      </c>
      <c r="F113" s="44" t="s">
        <v>176</v>
      </c>
      <c r="G113" s="99">
        <f t="shared" ref="G113" si="32">H113+I113</f>
        <v>80000</v>
      </c>
      <c r="H113" s="104">
        <v>80000</v>
      </c>
      <c r="I113" s="100">
        <v>0</v>
      </c>
      <c r="J113" s="104">
        <v>0</v>
      </c>
      <c r="K113" s="107"/>
    </row>
    <row r="114" spans="1:11" s="108" customFormat="1" ht="64.5" customHeight="1" x14ac:dyDescent="0.2">
      <c r="A114" s="105"/>
      <c r="B114" s="105"/>
      <c r="C114" s="98"/>
      <c r="D114" s="106"/>
      <c r="E114" s="137" t="s">
        <v>222</v>
      </c>
      <c r="F114" s="44" t="s">
        <v>225</v>
      </c>
      <c r="G114" s="99">
        <f t="shared" ref="G114" si="33">H114+I114</f>
        <v>50000</v>
      </c>
      <c r="H114" s="104">
        <v>0</v>
      </c>
      <c r="I114" s="100">
        <v>50000</v>
      </c>
      <c r="J114" s="104">
        <v>50000</v>
      </c>
      <c r="K114" s="107"/>
    </row>
    <row r="115" spans="1:11" s="108" customFormat="1" ht="73.5" customHeight="1" x14ac:dyDescent="0.2">
      <c r="A115" s="105"/>
      <c r="B115" s="105"/>
      <c r="C115" s="98"/>
      <c r="D115" s="106"/>
      <c r="E115" s="137" t="s">
        <v>224</v>
      </c>
      <c r="F115" s="44" t="s">
        <v>217</v>
      </c>
      <c r="G115" s="99">
        <f t="shared" ref="G115" si="34">H115+I115</f>
        <v>102640</v>
      </c>
      <c r="H115" s="104">
        <v>102640</v>
      </c>
      <c r="I115" s="100">
        <v>0</v>
      </c>
      <c r="J115" s="104">
        <v>0</v>
      </c>
      <c r="K115" s="107"/>
    </row>
    <row r="116" spans="1:11" x14ac:dyDescent="0.25">
      <c r="A116" s="11" t="s">
        <v>111</v>
      </c>
      <c r="B116" s="11" t="s">
        <v>111</v>
      </c>
      <c r="C116" s="11" t="s">
        <v>111</v>
      </c>
      <c r="D116" s="18" t="s">
        <v>79</v>
      </c>
      <c r="E116" s="19" t="s">
        <v>111</v>
      </c>
      <c r="F116" s="32" t="s">
        <v>111</v>
      </c>
      <c r="G116" s="3">
        <f>G88+G12+G75</f>
        <v>20386708.000000004</v>
      </c>
      <c r="H116" s="3">
        <f>H88+H12+H75</f>
        <v>15424720</v>
      </c>
      <c r="I116" s="3">
        <f>I88+I12+I75</f>
        <v>4961988</v>
      </c>
      <c r="J116" s="3">
        <f>J88+J12+J75</f>
        <v>4949688</v>
      </c>
      <c r="K116" s="27">
        <f>I116-J116</f>
        <v>12300</v>
      </c>
    </row>
    <row r="117" spans="1:11" s="62" customFormat="1" x14ac:dyDescent="0.25">
      <c r="A117" s="109"/>
      <c r="B117" s="109"/>
      <c r="C117" s="109"/>
      <c r="D117" s="109"/>
      <c r="E117" s="110"/>
      <c r="F117" s="45"/>
      <c r="G117" s="111"/>
      <c r="H117" s="111"/>
      <c r="I117" s="111"/>
      <c r="J117" s="111"/>
    </row>
    <row r="118" spans="1:11" s="62" customFormat="1" x14ac:dyDescent="0.25">
      <c r="A118" s="109"/>
      <c r="B118" s="109"/>
      <c r="C118" s="109"/>
      <c r="D118" s="109"/>
      <c r="E118" s="110"/>
      <c r="F118" s="45"/>
      <c r="G118" s="109"/>
      <c r="H118" s="109"/>
      <c r="I118" s="109"/>
      <c r="J118" s="109"/>
      <c r="K118" s="109"/>
    </row>
    <row r="119" spans="1:11" s="112" customFormat="1" ht="30.75" customHeight="1" x14ac:dyDescent="0.3">
      <c r="D119" s="112" t="s">
        <v>186</v>
      </c>
      <c r="E119" s="113"/>
      <c r="F119" s="46"/>
      <c r="G119" s="112" t="s">
        <v>187</v>
      </c>
    </row>
    <row r="122" spans="1:11" x14ac:dyDescent="0.25">
      <c r="G122" s="114"/>
    </row>
    <row r="125" spans="1:11" x14ac:dyDescent="0.25">
      <c r="G125" s="116">
        <f>20256708+50000+80000</f>
        <v>20386708</v>
      </c>
      <c r="H125" s="116">
        <f>15294720+50000+80000</f>
        <v>15424720</v>
      </c>
      <c r="I125" s="117">
        <v>4961988</v>
      </c>
      <c r="J125" s="116">
        <v>4949688</v>
      </c>
    </row>
    <row r="126" spans="1:11" x14ac:dyDescent="0.25">
      <c r="G126" s="114">
        <f>G116-G125</f>
        <v>0</v>
      </c>
      <c r="H126" s="114">
        <f t="shared" ref="H126:J126" si="35">H116-H125</f>
        <v>0</v>
      </c>
      <c r="I126" s="114">
        <f t="shared" si="35"/>
        <v>0</v>
      </c>
      <c r="J126" s="114">
        <f t="shared" si="35"/>
        <v>0</v>
      </c>
    </row>
  </sheetData>
  <mergeCells count="79">
    <mergeCell ref="F110:F111"/>
    <mergeCell ref="G110:G111"/>
    <mergeCell ref="H110:H111"/>
    <mergeCell ref="I110:J110"/>
    <mergeCell ref="A110:A111"/>
    <mergeCell ref="B110:B111"/>
    <mergeCell ref="C110:C111"/>
    <mergeCell ref="D110:D111"/>
    <mergeCell ref="E110:E111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F60:F61"/>
    <mergeCell ref="G60:G61"/>
    <mergeCell ref="H60:H61"/>
    <mergeCell ref="I60:J60"/>
    <mergeCell ref="F78:F79"/>
    <mergeCell ref="G78:G79"/>
    <mergeCell ref="H78:H79"/>
    <mergeCell ref="I78:J78"/>
    <mergeCell ref="A78:A79"/>
    <mergeCell ref="B78:B79"/>
    <mergeCell ref="C78:C79"/>
    <mergeCell ref="D78:D79"/>
    <mergeCell ref="E78:E79"/>
    <mergeCell ref="I45:J45"/>
    <mergeCell ref="A60:A61"/>
    <mergeCell ref="B60:B61"/>
    <mergeCell ref="C60:C61"/>
    <mergeCell ref="D60:D61"/>
    <mergeCell ref="E60:E61"/>
    <mergeCell ref="A45:A46"/>
    <mergeCell ref="B45:B46"/>
    <mergeCell ref="C45:C46"/>
    <mergeCell ref="D45:D46"/>
    <mergeCell ref="E45:E46"/>
    <mergeCell ref="G33:G34"/>
    <mergeCell ref="H33:H34"/>
    <mergeCell ref="F45:F46"/>
    <mergeCell ref="G45:G46"/>
    <mergeCell ref="H45:H46"/>
    <mergeCell ref="F22:F23"/>
    <mergeCell ref="G22:G23"/>
    <mergeCell ref="H22:H23"/>
    <mergeCell ref="I22:J22"/>
    <mergeCell ref="A33:A34"/>
    <mergeCell ref="B33:B34"/>
    <mergeCell ref="C33:C34"/>
    <mergeCell ref="A22:A23"/>
    <mergeCell ref="B22:B23"/>
    <mergeCell ref="C22:C23"/>
    <mergeCell ref="D22:D23"/>
    <mergeCell ref="E22:E23"/>
    <mergeCell ref="I33:J33"/>
    <mergeCell ref="D33:D34"/>
    <mergeCell ref="E33:E34"/>
    <mergeCell ref="F33:F34"/>
    <mergeCell ref="I1:J1"/>
    <mergeCell ref="F2:J2"/>
    <mergeCell ref="F3:J3"/>
    <mergeCell ref="B5:K5"/>
    <mergeCell ref="B7:E7"/>
    <mergeCell ref="G4:J4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B8:E8"/>
  </mergeCells>
  <pageMargins left="0.7" right="0.7" top="0.75" bottom="0.75" header="0.51180555555555496" footer="0.51180555555555496"/>
  <pageSetup paperSize="9" scale="60" firstPageNumber="0" orientation="landscape" r:id="rId1"/>
  <rowBreaks count="7" manualBreakCount="7">
    <brk id="21" max="9" man="1"/>
    <brk id="32" max="9" man="1"/>
    <brk id="44" max="9" man="1"/>
    <brk id="59" max="9" man="1"/>
    <brk id="77" max="9" man="1"/>
    <brk id="94" max="9" man="1"/>
    <brk id="1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2024-08-30T12:01:36Z</cp:lastPrinted>
  <dcterms:created xsi:type="dcterms:W3CDTF">2006-09-16T00:00:00Z</dcterms:created>
  <dcterms:modified xsi:type="dcterms:W3CDTF">2024-10-11T10:09:46Z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