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3'!$B$1:$Q$103</definedName>
  </definedNames>
  <calcPr calcId="145621"/>
</workbook>
</file>

<file path=xl/calcChain.xml><?xml version="1.0" encoding="utf-8"?>
<calcChain xmlns="http://schemas.openxmlformats.org/spreadsheetml/2006/main">
  <c r="L18" i="3" l="1"/>
  <c r="G69" i="3"/>
  <c r="G63" i="3" l="1"/>
  <c r="K18" i="3"/>
  <c r="M82" i="3" l="1"/>
  <c r="G59" i="3" l="1"/>
  <c r="E60" i="3"/>
  <c r="F60" i="3"/>
  <c r="Q60" i="3" s="1"/>
  <c r="G20" i="3"/>
  <c r="P18" i="3" l="1"/>
  <c r="P19" i="3"/>
  <c r="P20" i="3"/>
  <c r="G37" i="3" l="1"/>
  <c r="G18" i="3" l="1"/>
  <c r="G54" i="3" l="1"/>
  <c r="G41" i="3" s="1"/>
  <c r="G15" i="3"/>
  <c r="G76" i="3"/>
  <c r="Q80" i="3"/>
  <c r="P80" i="3"/>
  <c r="K80" i="3"/>
  <c r="G38" i="3"/>
  <c r="G64" i="3"/>
  <c r="G100" i="3"/>
  <c r="G101" i="3"/>
  <c r="K77" i="3"/>
  <c r="Q77" i="3" s="1"/>
  <c r="P77" i="3"/>
  <c r="H41" i="3"/>
  <c r="I41" i="3"/>
  <c r="J41" i="3"/>
  <c r="K41" i="3"/>
  <c r="L41" i="3"/>
  <c r="M41" i="3"/>
  <c r="N41" i="3"/>
  <c r="O41" i="3"/>
  <c r="P41" i="3"/>
  <c r="Q56" i="3"/>
  <c r="Q57" i="3"/>
  <c r="F57" i="3"/>
  <c r="P100" i="3" l="1"/>
  <c r="P78" i="3"/>
  <c r="Q86" i="3" l="1"/>
  <c r="M83" i="3"/>
  <c r="R83" i="3"/>
  <c r="S83" i="3"/>
  <c r="K86" i="3"/>
  <c r="K83" i="3" s="1"/>
  <c r="F35" i="3"/>
  <c r="H34" i="3"/>
  <c r="G34" i="3"/>
  <c r="F34" i="3" s="1"/>
  <c r="I20" i="3"/>
  <c r="G74" i="3" l="1"/>
  <c r="G52" i="3"/>
  <c r="I18" i="3"/>
  <c r="H18" i="3"/>
  <c r="I15" i="3"/>
  <c r="G79" i="3"/>
  <c r="K100" i="3" l="1"/>
  <c r="I74" i="3" l="1"/>
  <c r="G99" i="3" l="1"/>
  <c r="H99" i="3"/>
  <c r="I99" i="3"/>
  <c r="J99" i="3"/>
  <c r="L99" i="3"/>
  <c r="M99" i="3"/>
  <c r="N99" i="3"/>
  <c r="O99" i="3"/>
  <c r="R99" i="3"/>
  <c r="S99" i="3"/>
  <c r="H75" i="3"/>
  <c r="I75" i="3"/>
  <c r="J75" i="3"/>
  <c r="M75" i="3"/>
  <c r="N75" i="3"/>
  <c r="O75" i="3"/>
  <c r="L78" i="3"/>
  <c r="L75" i="3" s="1"/>
  <c r="P101" i="3"/>
  <c r="P99" i="3" s="1"/>
  <c r="F101" i="3"/>
  <c r="F94" i="3"/>
  <c r="I85" i="3"/>
  <c r="G85" i="3"/>
  <c r="G75" i="3"/>
  <c r="F81" i="3"/>
  <c r="Q81" i="3" s="1"/>
  <c r="G65" i="3"/>
  <c r="H65" i="3"/>
  <c r="I65" i="3"/>
  <c r="J65" i="3"/>
  <c r="K65" i="3"/>
  <c r="L65" i="3"/>
  <c r="M65" i="3"/>
  <c r="N65" i="3"/>
  <c r="O65" i="3"/>
  <c r="P65" i="3"/>
  <c r="F66" i="3"/>
  <c r="Q66" i="3" s="1"/>
  <c r="I63" i="3"/>
  <c r="H58" i="3"/>
  <c r="G58" i="3"/>
  <c r="G40" i="3"/>
  <c r="I19" i="3"/>
  <c r="H19" i="3"/>
  <c r="J19" i="3"/>
  <c r="L19" i="3"/>
  <c r="M19" i="3"/>
  <c r="N19" i="3"/>
  <c r="O19" i="3"/>
  <c r="G21" i="3"/>
  <c r="F21" i="3" s="1"/>
  <c r="Q21" i="3" s="1"/>
  <c r="G19" i="3" l="1"/>
  <c r="K101" i="3"/>
  <c r="K99" i="3" s="1"/>
  <c r="K63" i="3"/>
  <c r="K61" i="3" s="1"/>
  <c r="F63" i="3"/>
  <c r="G61" i="3"/>
  <c r="H61" i="3"/>
  <c r="J61" i="3"/>
  <c r="L61" i="3"/>
  <c r="M61" i="3"/>
  <c r="N61" i="3"/>
  <c r="O61" i="3"/>
  <c r="P61" i="3"/>
  <c r="F39" i="3"/>
  <c r="E32" i="3"/>
  <c r="F23" i="3"/>
  <c r="Q23" i="3" s="1"/>
  <c r="M18" i="3"/>
  <c r="F18" i="3"/>
  <c r="Q101" i="3" l="1"/>
  <c r="Q63" i="3"/>
  <c r="F84" i="3"/>
  <c r="P75" i="3" l="1"/>
  <c r="K78" i="3"/>
  <c r="Q78" i="3" l="1"/>
  <c r="Q94" i="3"/>
  <c r="P93" i="3"/>
  <c r="O93" i="3"/>
  <c r="N93" i="3"/>
  <c r="M93" i="3"/>
  <c r="L93" i="3"/>
  <c r="K93" i="3"/>
  <c r="J93" i="3"/>
  <c r="I93" i="3"/>
  <c r="H93" i="3"/>
  <c r="G93" i="3"/>
  <c r="F93" i="3"/>
  <c r="I62" i="3"/>
  <c r="I61" i="3" s="1"/>
  <c r="G51" i="3"/>
  <c r="F52" i="3"/>
  <c r="Q52" i="3" s="1"/>
  <c r="F16" i="3"/>
  <c r="Q16" i="3" s="1"/>
  <c r="G14" i="3"/>
  <c r="H14" i="3"/>
  <c r="J14" i="3"/>
  <c r="L14" i="3"/>
  <c r="M14" i="3"/>
  <c r="N14" i="3"/>
  <c r="O14" i="3"/>
  <c r="P14" i="3"/>
  <c r="Q84" i="3"/>
  <c r="Q93" i="3" l="1"/>
  <c r="F100" i="3" l="1"/>
  <c r="F99" i="3" s="1"/>
  <c r="K92" i="3"/>
  <c r="I92" i="3"/>
  <c r="I91" i="3" s="1"/>
  <c r="I90" i="3" s="1"/>
  <c r="I89" i="3" s="1"/>
  <c r="F92" i="3"/>
  <c r="F91" i="3" s="1"/>
  <c r="P91" i="3"/>
  <c r="O91" i="3"/>
  <c r="N91" i="3"/>
  <c r="M91" i="3"/>
  <c r="L91" i="3"/>
  <c r="K91" i="3"/>
  <c r="J91" i="3"/>
  <c r="H91" i="3"/>
  <c r="H90" i="3" s="1"/>
  <c r="H89" i="3" s="1"/>
  <c r="G91" i="3"/>
  <c r="S89" i="3"/>
  <c r="R89" i="3"/>
  <c r="P83" i="3"/>
  <c r="O83" i="3"/>
  <c r="N83" i="3"/>
  <c r="L83" i="3"/>
  <c r="J83" i="3"/>
  <c r="I83" i="3"/>
  <c r="H83" i="3"/>
  <c r="G83" i="3"/>
  <c r="F85" i="3"/>
  <c r="F83" i="3" s="1"/>
  <c r="K82" i="3"/>
  <c r="K75" i="3" s="1"/>
  <c r="F82" i="3"/>
  <c r="F79" i="3"/>
  <c r="F76" i="3"/>
  <c r="F75" i="3" s="1"/>
  <c r="P74" i="3"/>
  <c r="P68" i="3" s="1"/>
  <c r="K74" i="3"/>
  <c r="K68" i="3" s="1"/>
  <c r="F74" i="3"/>
  <c r="F69" i="3"/>
  <c r="Q69" i="3" s="1"/>
  <c r="O68" i="3"/>
  <c r="N68" i="3"/>
  <c r="M68" i="3"/>
  <c r="L68" i="3"/>
  <c r="J68" i="3"/>
  <c r="I68" i="3"/>
  <c r="H68" i="3"/>
  <c r="G68" i="3"/>
  <c r="F67" i="3"/>
  <c r="F65" i="3" s="1"/>
  <c r="F64" i="3"/>
  <c r="Q64" i="3" s="1"/>
  <c r="F62" i="3"/>
  <c r="F59" i="3"/>
  <c r="K58" i="3"/>
  <c r="F58" i="3"/>
  <c r="F56" i="3"/>
  <c r="G55" i="3"/>
  <c r="F54" i="3"/>
  <c r="Q54" i="3" s="1"/>
  <c r="F53" i="3"/>
  <c r="Q53" i="3" s="1"/>
  <c r="F51" i="3"/>
  <c r="Q51" i="3" s="1"/>
  <c r="F50" i="3"/>
  <c r="Q50" i="3" s="1"/>
  <c r="E50" i="3"/>
  <c r="G45" i="3"/>
  <c r="F45" i="3" s="1"/>
  <c r="Q45" i="3" s="1"/>
  <c r="F44" i="3"/>
  <c r="Q44" i="3" s="1"/>
  <c r="F43" i="3"/>
  <c r="F41" i="3" s="1"/>
  <c r="F42" i="3"/>
  <c r="Q42" i="3" s="1"/>
  <c r="R41" i="3"/>
  <c r="S41" i="3"/>
  <c r="F40" i="3"/>
  <c r="Q40" i="3" s="1"/>
  <c r="Q39" i="3"/>
  <c r="E39" i="3"/>
  <c r="F38" i="3"/>
  <c r="Q38" i="3" s="1"/>
  <c r="P37" i="3"/>
  <c r="P36" i="3" s="1"/>
  <c r="O37" i="3"/>
  <c r="O36" i="3" s="1"/>
  <c r="N37" i="3"/>
  <c r="N36" i="3" s="1"/>
  <c r="M37" i="3"/>
  <c r="M36" i="3" s="1"/>
  <c r="L37" i="3"/>
  <c r="L36" i="3" s="1"/>
  <c r="K37" i="3"/>
  <c r="K36" i="3" s="1"/>
  <c r="J37" i="3"/>
  <c r="J36" i="3" s="1"/>
  <c r="I37" i="3"/>
  <c r="I36" i="3" s="1"/>
  <c r="H37" i="3"/>
  <c r="H36" i="3" s="1"/>
  <c r="G36" i="3"/>
  <c r="F33" i="3"/>
  <c r="I32" i="3"/>
  <c r="I31" i="3" s="1"/>
  <c r="F32" i="3"/>
  <c r="H31" i="3"/>
  <c r="H17" i="3" s="1"/>
  <c r="G31" i="3"/>
  <c r="G17" i="3" s="1"/>
  <c r="F22" i="3"/>
  <c r="Q22" i="3" s="1"/>
  <c r="K20" i="3"/>
  <c r="K19" i="3" s="1"/>
  <c r="F20" i="3"/>
  <c r="K15" i="3"/>
  <c r="K14" i="3" s="1"/>
  <c r="I14" i="3"/>
  <c r="F15" i="3"/>
  <c r="F14" i="3" s="1"/>
  <c r="S14" i="3"/>
  <c r="R14" i="3"/>
  <c r="K9" i="3"/>
  <c r="F19" i="3" l="1"/>
  <c r="F31" i="3"/>
  <c r="Q79" i="3"/>
  <c r="Q67" i="3"/>
  <c r="Q65" i="3" s="1"/>
  <c r="Q62" i="3"/>
  <c r="Q61" i="3" s="1"/>
  <c r="F61" i="3"/>
  <c r="Q43" i="3"/>
  <c r="I35" i="3"/>
  <c r="I34" i="3" s="1"/>
  <c r="I17" i="3" s="1"/>
  <c r="F37" i="3"/>
  <c r="F36" i="3" s="1"/>
  <c r="K35" i="3"/>
  <c r="Q35" i="3" s="1"/>
  <c r="Q85" i="3"/>
  <c r="Q83" i="3" s="1"/>
  <c r="R13" i="3"/>
  <c r="J90" i="3"/>
  <c r="J89" i="3" s="1"/>
  <c r="N90" i="3"/>
  <c r="N89" i="3" s="1"/>
  <c r="Q58" i="3"/>
  <c r="K90" i="3"/>
  <c r="K89" i="3" s="1"/>
  <c r="O90" i="3"/>
  <c r="O89" i="3" s="1"/>
  <c r="Q74" i="3"/>
  <c r="Q68" i="3" s="1"/>
  <c r="M90" i="3"/>
  <c r="M89" i="3" s="1"/>
  <c r="L90" i="3"/>
  <c r="L89" i="3" s="1"/>
  <c r="P90" i="3"/>
  <c r="P89" i="3" s="1"/>
  <c r="Q91" i="3"/>
  <c r="F90" i="3"/>
  <c r="F89" i="3" s="1"/>
  <c r="M35" i="3"/>
  <c r="M34" i="3" s="1"/>
  <c r="M17" i="3" s="1"/>
  <c r="J35" i="3"/>
  <c r="J34" i="3" s="1"/>
  <c r="J17" i="3" s="1"/>
  <c r="S102" i="3"/>
  <c r="S13" i="3"/>
  <c r="Q92" i="3"/>
  <c r="L35" i="3"/>
  <c r="L34" i="3" s="1"/>
  <c r="L17" i="3" s="1"/>
  <c r="Q82" i="3"/>
  <c r="G90" i="3"/>
  <c r="G89" i="3" s="1"/>
  <c r="N35" i="3"/>
  <c r="N34" i="3" s="1"/>
  <c r="N17" i="3" s="1"/>
  <c r="O35" i="3"/>
  <c r="O34" i="3" s="1"/>
  <c r="O17" i="3" s="1"/>
  <c r="P35" i="3"/>
  <c r="P34" i="3" s="1"/>
  <c r="P17" i="3" s="1"/>
  <c r="Q100" i="3"/>
  <c r="Q99" i="3" s="1"/>
  <c r="F68" i="3"/>
  <c r="F55" i="3"/>
  <c r="Q55" i="3" s="1"/>
  <c r="Q20" i="3"/>
  <c r="Q19" i="3" s="1"/>
  <c r="Q18" i="3"/>
  <c r="R102" i="3"/>
  <c r="Q15" i="3"/>
  <c r="Q14" i="3" s="1"/>
  <c r="E56" i="3"/>
  <c r="E53" i="3"/>
  <c r="Q59" i="3"/>
  <c r="Q41" i="3" l="1"/>
  <c r="F17" i="3"/>
  <c r="Q37" i="3"/>
  <c r="Q36" i="3" s="1"/>
  <c r="K34" i="3"/>
  <c r="K17" i="3" s="1"/>
  <c r="N13" i="3"/>
  <c r="N12" i="3" s="1"/>
  <c r="N102" i="3" s="1"/>
  <c r="H13" i="3"/>
  <c r="H12" i="3" s="1"/>
  <c r="H102" i="3" s="1"/>
  <c r="I13" i="3"/>
  <c r="I12" i="3" s="1"/>
  <c r="I102" i="3" s="1"/>
  <c r="O13" i="3"/>
  <c r="O12" i="3" s="1"/>
  <c r="O102" i="3" s="1"/>
  <c r="L13" i="3"/>
  <c r="L12" i="3" s="1"/>
  <c r="L102" i="3" s="1"/>
  <c r="G13" i="3"/>
  <c r="G12" i="3" s="1"/>
  <c r="G102" i="3" s="1"/>
  <c r="P13" i="3"/>
  <c r="P12" i="3" s="1"/>
  <c r="P102" i="3" s="1"/>
  <c r="J13" i="3"/>
  <c r="J12" i="3" s="1"/>
  <c r="J102" i="3" s="1"/>
  <c r="M13" i="3"/>
  <c r="M12" i="3" s="1"/>
  <c r="M102" i="3" s="1"/>
  <c r="Q90" i="3"/>
  <c r="Q89" i="3" s="1"/>
  <c r="Q76" i="3"/>
  <c r="Q75" i="3" s="1"/>
  <c r="Q34" i="3" l="1"/>
  <c r="F13" i="3"/>
  <c r="F12" i="3" s="1"/>
  <c r="F102" i="3" s="1"/>
  <c r="Q32" i="3"/>
  <c r="Q33" i="3"/>
  <c r="Q31" i="3"/>
  <c r="Q17" i="3" s="1"/>
  <c r="G108" i="3" l="1"/>
  <c r="E107" i="3"/>
  <c r="Q13" i="3"/>
  <c r="G104" i="3"/>
  <c r="G105" i="3" s="1"/>
  <c r="K13" i="3"/>
  <c r="K12" i="3" l="1"/>
  <c r="K102" i="3" s="1"/>
  <c r="G109" i="3" l="1"/>
  <c r="Q12" i="3"/>
  <c r="Q102" i="3" l="1"/>
  <c r="T103" i="3" s="1"/>
  <c r="G110" i="3"/>
</calcChain>
</file>

<file path=xl/sharedStrings.xml><?xml version="1.0" encoding="utf-8"?>
<sst xmlns="http://schemas.openxmlformats.org/spreadsheetml/2006/main" count="289" uniqueCount="184">
  <si>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</si>
  <si>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</si>
  <si>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</si>
  <si>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</si>
  <si>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</si>
  <si>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</si>
  <si>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</si>
  <si>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</si>
  <si>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</si>
  <si>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</si>
  <si>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</si>
  <si>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</si>
  <si>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</si>
  <si>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</si>
  <si>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</si>
  <si>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</si>
  <si>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</si>
  <si>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</si>
  <si>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</si>
  <si>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</si>
  <si>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</si>
  <si>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</si>
  <si>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</si>
  <si>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</si>
  <si>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</si>
  <si>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</si>
  <si>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</si>
  <si>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</si>
  <si>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</si>
  <si>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</si>
  <si>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</si>
  <si>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</si>
  <si>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</si>
  <si>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</si>
  <si>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</si>
  <si>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</si>
  <si>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</si>
  <si>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</si>
  <si>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</si>
  <si>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</si>
  <si>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</si>
  <si>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</si>
  <si>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</si>
  <si>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</si>
  <si>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</si>
  <si>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</si>
  <si>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</si>
  <si>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</si>
  <si>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</si>
  <si>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</si>
  <si>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</si>
  <si>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</si>
  <si>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</si>
  <si>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</si>
  <si>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</si>
  <si>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</si>
  <si>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</si>
  <si>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</si>
  <si>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</si>
  <si>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</si>
  <si>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</si>
  <si>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</si>
  <si>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</si>
  <si>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</si>
  <si>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</si>
  <si>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</si>
  <si>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</si>
  <si>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</si>
  <si>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</si>
  <si>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</si>
  <si>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</si>
  <si>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</si>
  <si>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</si>
  <si>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</si>
  <si>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</si>
  <si>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</si>
  <si>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</si>
  <si>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</si>
  <si>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</si>
  <si>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</si>
  <si>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</si>
  <si>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</si>
  <si>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</si>
  <si>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</si>
  <si>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</si>
  <si>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</si>
  <si>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</si>
  <si>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</si>
  <si>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</si>
  <si>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</si>
  <si>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</si>
  <si>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</si>
  <si>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</si>
  <si>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</si>
  <si>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</si>
  <si>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</si>
  <si>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</si>
  <si>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</si>
  <si>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</si>
  <si>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</si>
  <si>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</si>
  <si>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</si>
  <si>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</si>
  <si>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</si>
  <si>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</si>
  <si>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</si>
  <si>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</si>
  <si>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</si>
  <si>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</si>
  <si>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</si>
  <si>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</si>
  <si>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</si>
  <si>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</si>
  <si>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</si>
  <si>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</si>
  <si>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</si>
  <si>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</si>
  <si>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</si>
  <si>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</si>
  <si>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</si>
  <si>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</si>
  <si>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</si>
  <si>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</si>
  <si>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</si>
  <si>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</si>
  <si>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</si>
  <si>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</si>
  <si>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</si>
  <si>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</si>
  <si>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</si>
  <si>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</si>
  <si>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</si>
  <si>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</si>
  <si>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</si>
  <si>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</si>
  <si>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</si>
  <si>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</si>
  <si>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</si>
  <si>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</si>
  <si>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</si>
  <si>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</si>
  <si>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</si>
  <si>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</si>
  <si>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</si>
  <si>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</si>
  <si>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</si>
  <si>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</si>
  <si>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</si>
  <si>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</si>
  <si>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</si>
  <si>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</si>
  <si>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</si>
  <si>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</si>
  <si>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</si>
  <si>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</si>
  <si>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</si>
  <si>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</si>
  <si>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</si>
  <si>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</si>
  <si>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</si>
  <si>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</si>
  <si>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</si>
  <si>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</si>
  <si>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</si>
  <si>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</si>
  <si>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</si>
  <si>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</si>
  <si>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до  рішення Білозірської сільської  ради  "Про бюджет Білозірської сільської  територіальної громади на 2023 рік" (23501000000) від  від 22.12.2022 № 45-45/VIII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</si>
  <si>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</si>
  <si>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</si>
  <si>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</si>
  <si>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</si>
  <si>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</si>
  <si>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</si>
  <si>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</si>
  <si>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</si>
  <si>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</si>
  <si>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7321</t>
  </si>
  <si>
    <t>Будівництво освітніх установ та закладів</t>
  </si>
  <si>
    <t>0217321</t>
  </si>
  <si>
    <t>Внески до статутного капіталу суб’єктів господарювання</t>
  </si>
  <si>
    <t>7670</t>
  </si>
  <si>
    <t>0217670</t>
  </si>
  <si>
    <t>(в редакції рішення сесії  від 24.04.2023 р.№ 49-1/VIII)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</si>
</sst>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1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Alignment="1">
      <alignment horizontal="right"/>
    </xf>
    <xf numFmtId="0" fontId="10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0" xfId="0" applyFont="1"/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top" wrapText="1"/>
    </xf>
    <xf numFmtId="49" fontId="16" fillId="4" borderId="1" xfId="0" applyNumberFormat="1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</xf>
    <xf numFmtId="0" fontId="15" fillId="4" borderId="0" xfId="0" applyFont="1" applyFill="1"/>
    <xf numFmtId="49" fontId="16" fillId="0" borderId="1" xfId="0" applyNumberFormat="1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5" borderId="1" xfId="0" applyNumberFormat="1" applyFont="1" applyFill="1" applyBorder="1" applyAlignment="1" applyProtection="1">
      <alignment horizontal="right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/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3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top" wrapText="1"/>
    </xf>
    <xf numFmtId="4" fontId="20" fillId="0" borderId="1" xfId="0" applyNumberFormat="1" applyFont="1" applyBorder="1" applyAlignment="1" applyProtection="1">
      <alignment horizontal="right" vertical="top" wrapText="1"/>
    </xf>
    <xf numFmtId="4" fontId="20" fillId="5" borderId="1" xfId="0" applyNumberFormat="1" applyFont="1" applyFill="1" applyBorder="1" applyAlignment="1" applyProtection="1">
      <alignment horizontal="right" vertical="top" wrapText="1"/>
    </xf>
    <xf numFmtId="0" fontId="19" fillId="0" borderId="0" xfId="0" applyFont="1"/>
    <xf numFmtId="4" fontId="17" fillId="0" borderId="6" xfId="0" applyNumberFormat="1" applyFont="1" applyBorder="1" applyAlignment="1" applyProtection="1">
      <alignment horizontal="right" vertical="top" wrapText="1"/>
    </xf>
    <xf numFmtId="4" fontId="17" fillId="0" borderId="7" xfId="0" applyNumberFormat="1" applyFont="1" applyBorder="1" applyAlignment="1" applyProtection="1">
      <alignment horizontal="right" vertical="top" wrapText="1"/>
    </xf>
    <xf numFmtId="4" fontId="17" fillId="0" borderId="8" xfId="0" applyNumberFormat="1" applyFont="1" applyBorder="1" applyAlignment="1" applyProtection="1">
      <alignment horizontal="right" vertical="top" wrapText="1"/>
    </xf>
    <xf numFmtId="0" fontId="1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0" fontId="17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3" xfId="0" applyFont="1" applyBorder="1" applyAlignment="1" applyProtection="1">
      <alignment horizontal="left" vertical="top" wrapText="1"/>
    </xf>
    <xf numFmtId="4" fontId="15" fillId="5" borderId="7" xfId="0" applyNumberFormat="1" applyFont="1" applyFill="1" applyBorder="1" applyAlignment="1" applyProtection="1">
      <alignment horizontal="right" vertical="top" wrapText="1"/>
    </xf>
    <xf numFmtId="0" fontId="21" fillId="0" borderId="1" xfId="0" applyFont="1" applyBorder="1" applyAlignment="1" applyProtection="1">
      <alignment horizontal="lef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4" fontId="20" fillId="0" borderId="3" xfId="0" applyNumberFormat="1" applyFont="1" applyBorder="1" applyAlignment="1" applyProtection="1">
      <alignment horizontal="right" vertical="top" wrapText="1"/>
    </xf>
    <xf numFmtId="4" fontId="20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/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4" fontId="21" fillId="0" borderId="1" xfId="0" applyNumberFormat="1" applyFont="1" applyBorder="1" applyAlignment="1" applyProtection="1">
      <alignment horizontal="right" vertical="top" wrapText="1"/>
    </xf>
    <xf numFmtId="0" fontId="21" fillId="0" borderId="0" xfId="0" applyFont="1"/>
    <xf numFmtId="0" fontId="17" fillId="0" borderId="1" xfId="0" applyFont="1" applyBorder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horizontal="right" vertical="center" wrapText="1"/>
    </xf>
    <xf numFmtId="4" fontId="15" fillId="0" borderId="9" xfId="0" applyNumberFormat="1" applyFont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4" fontId="15" fillId="5" borderId="1" xfId="0" applyNumberFormat="1" applyFont="1" applyFill="1" applyBorder="1" applyAlignment="1" applyProtection="1">
      <alignment horizontal="righ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top" wrapText="1"/>
    </xf>
    <xf numFmtId="164" fontId="15" fillId="0" borderId="0" xfId="0" applyNumberFormat="1" applyFont="1" applyBorder="1" applyAlignment="1" applyProtection="1">
      <alignment horizontal="right" vertical="top" wrapText="1"/>
    </xf>
    <xf numFmtId="4" fontId="15" fillId="2" borderId="1" xfId="0" applyNumberFormat="1" applyFont="1" applyFill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6" fillId="0" borderId="0" xfId="0" applyFont="1"/>
    <xf numFmtId="49" fontId="15" fillId="0" borderId="1" xfId="0" applyNumberFormat="1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49" fontId="22" fillId="0" borderId="1" xfId="0" applyNumberFormat="1" applyFont="1" applyBorder="1" applyAlignment="1" applyProtection="1">
      <alignment horizontal="left" vertical="top" wrapText="1"/>
    </xf>
    <xf numFmtId="4" fontId="22" fillId="5" borderId="1" xfId="0" applyNumberFormat="1" applyFont="1" applyFill="1" applyBorder="1" applyAlignment="1" applyProtection="1">
      <alignment horizontal="right" vertical="top" wrapText="1"/>
    </xf>
    <xf numFmtId="4" fontId="22" fillId="0" borderId="1" xfId="0" applyNumberFormat="1" applyFont="1" applyBorder="1" applyAlignment="1" applyProtection="1">
      <alignment horizontal="right" vertical="top" wrapText="1"/>
    </xf>
    <xf numFmtId="4" fontId="22" fillId="0" borderId="3" xfId="0" applyNumberFormat="1" applyFont="1" applyBorder="1" applyAlignment="1" applyProtection="1">
      <alignment horizontal="right" vertical="top" wrapText="1"/>
    </xf>
    <xf numFmtId="4" fontId="22" fillId="0" borderId="4" xfId="0" applyNumberFormat="1" applyFont="1" applyBorder="1" applyAlignment="1" applyProtection="1">
      <alignment horizontal="right" vertical="top" wrapText="1"/>
    </xf>
    <xf numFmtId="0" fontId="22" fillId="0" borderId="0" xfId="0" applyFont="1"/>
    <xf numFmtId="0" fontId="18" fillId="0" borderId="1" xfId="0" applyFont="1" applyBorder="1" applyAlignment="1" applyProtection="1">
      <alignment horizontal="left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5" borderId="1" xfId="0" applyNumberFormat="1" applyFont="1" applyFill="1" applyBorder="1" applyAlignment="1" applyProtection="1">
      <alignment horizontal="right" vertical="top" wrapText="1"/>
    </xf>
    <xf numFmtId="4" fontId="18" fillId="5" borderId="3" xfId="0" applyNumberFormat="1" applyFont="1" applyFill="1" applyBorder="1" applyAlignment="1" applyProtection="1">
      <alignment horizontal="right" vertical="top" wrapText="1"/>
    </xf>
    <xf numFmtId="4" fontId="18" fillId="2" borderId="1" xfId="0" applyNumberFormat="1" applyFont="1" applyFill="1" applyBorder="1" applyAlignment="1" applyProtection="1">
      <alignment horizontal="right" vertical="top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5" fillId="2" borderId="0" xfId="0" applyFont="1" applyFill="1"/>
    <xf numFmtId="0" fontId="4" fillId="0" borderId="0" xfId="0" applyFont="1"/>
    <xf numFmtId="0" fontId="4" fillId="3" borderId="0" xfId="0" applyFont="1" applyFill="1"/>
    <xf numFmtId="4" fontId="4" fillId="0" borderId="0" xfId="0" applyNumberFormat="1" applyFont="1"/>
    <xf numFmtId="4" fontId="0" fillId="3" borderId="0" xfId="0" applyNumberFormat="1" applyFill="1"/>
    <xf numFmtId="0" fontId="23" fillId="0" borderId="0" xfId="0" applyFont="1"/>
    <xf numFmtId="0" fontId="25" fillId="0" borderId="0" xfId="0" applyFont="1" applyBorder="1" applyAlignment="1" applyProtection="1">
      <alignment horizontal="left" vertical="top" wrapText="1"/>
    </xf>
    <xf numFmtId="4" fontId="26" fillId="0" borderId="11" xfId="0" applyNumberFormat="1" applyFont="1" applyBorder="1" applyAlignment="1" applyProtection="1">
      <alignment horizontal="right" vertical="center" wrapText="1"/>
    </xf>
    <xf numFmtId="0" fontId="27" fillId="0" borderId="0" xfId="0" applyFont="1"/>
    <xf numFmtId="0" fontId="26" fillId="0" borderId="1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7" fillId="9" borderId="1" xfId="0" applyNumberFormat="1" applyFont="1" applyFill="1" applyBorder="1" applyAlignment="1" applyProtection="1">
      <alignment horizontal="right" vertical="top" wrapText="1"/>
    </xf>
    <xf numFmtId="4" fontId="15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top" wrapText="1"/>
    </xf>
    <xf numFmtId="4" fontId="15" fillId="6" borderId="1" xfId="0" applyNumberFormat="1" applyFont="1" applyFill="1" applyBorder="1" applyAlignment="1" applyProtection="1">
      <alignment horizontal="righ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0" borderId="4" xfId="0" applyNumberFormat="1" applyFont="1" applyBorder="1" applyAlignment="1" applyProtection="1">
      <alignment horizontal="right" vertical="top" wrapText="1"/>
    </xf>
    <xf numFmtId="4" fontId="15" fillId="7" borderId="1" xfId="0" applyNumberFormat="1" applyFont="1" applyFill="1" applyBorder="1" applyAlignment="1" applyProtection="1">
      <alignment horizontal="right"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8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6" fillId="1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49" fontId="16" fillId="10" borderId="1" xfId="0" applyNumberFormat="1" applyFont="1" applyFill="1" applyBorder="1" applyAlignment="1" applyProtection="1">
      <alignment horizontal="center" vertical="center" wrapText="1"/>
    </xf>
    <xf numFmtId="4" fontId="29" fillId="11" borderId="1" xfId="0" applyNumberFormat="1" applyFont="1" applyFill="1" applyBorder="1" applyAlignment="1" applyProtection="1">
      <alignment horizontal="right" vertical="center" wrapText="1"/>
    </xf>
    <xf numFmtId="4" fontId="15" fillId="12" borderId="1" xfId="0" applyNumberFormat="1" applyFont="1" applyFill="1" applyBorder="1" applyAlignment="1" applyProtection="1">
      <alignment horizontal="right" vertical="center" wrapText="1"/>
    </xf>
    <xf numFmtId="4" fontId="15" fillId="8" borderId="1" xfId="0" applyNumberFormat="1" applyFont="1" applyFill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4" fontId="18" fillId="8" borderId="1" xfId="0" applyNumberFormat="1" applyFont="1" applyFill="1" applyBorder="1" applyAlignment="1" applyProtection="1">
      <alignment horizontal="right" vertical="top" wrapText="1"/>
    </xf>
    <xf numFmtId="0" fontId="0" fillId="3" borderId="0" xfId="0" applyFill="1" applyAlignment="1">
      <alignment horizontal="right"/>
    </xf>
    <xf numFmtId="4" fontId="17" fillId="13" borderId="1" xfId="0" applyNumberFormat="1" applyFont="1" applyFill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7" fillId="5" borderId="7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 applyProtection="1">
      <alignment horizontal="left" vertical="top" wrapText="1"/>
    </xf>
    <xf numFmtId="4" fontId="15" fillId="9" borderId="5" xfId="0" applyNumberFormat="1" applyFont="1" applyFill="1" applyBorder="1" applyAlignment="1" applyProtection="1">
      <alignment horizontal="right" vertical="center" wrapText="1"/>
    </xf>
    <xf numFmtId="4" fontId="15" fillId="14" borderId="1" xfId="0" applyNumberFormat="1" applyFont="1" applyFill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center" vertical="center" wrapText="1"/>
    </xf>
    <xf numFmtId="4" fontId="32" fillId="0" borderId="11" xfId="0" applyNumberFormat="1" applyFont="1" applyBorder="1" applyAlignment="1" applyProtection="1">
      <alignment horizontal="right" vertical="center" wrapText="1"/>
    </xf>
    <xf numFmtId="49" fontId="15" fillId="10" borderId="1" xfId="0" applyNumberFormat="1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30" fillId="2" borderId="0" xfId="0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28" fillId="0" borderId="0" xfId="1" applyFont="1" applyBorder="1" applyAlignment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2"/>
  <sheetViews>
    <sheetView tabSelected="1" view="pageBreakPreview" topLeftCell="B1" zoomScale="130" zoomScaleNormal="100" zoomScaleSheetLayoutView="130" zoomScalePageLayoutView="95" workbookViewId="0">
      <selection activeCell="B1" sqref="A1:XFD1048576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6" width="12.42578125" style="2" bestFit="1" customWidth="1"/>
    <col min="7" max="7" width="13.140625" style="2" bestFit="1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3" customWidth="1"/>
    <col min="12" max="12" width="11.28515625" style="3" customWidth="1"/>
    <col min="13" max="15" width="9.7109375" style="3" customWidth="1"/>
    <col min="16" max="16" width="11.85546875" style="3" customWidth="1"/>
    <col min="17" max="17" width="11.42578125" style="3"/>
    <col min="18" max="19" width="8.85546875" style="2" hidden="1" customWidth="1"/>
    <col min="20" max="20" width="15.42578125" style="2" customWidth="1"/>
    <col min="21" max="256" width="9.140625" style="2" customWidth="1"/>
    <col min="257" max="257" width="9.140625" style="2" hidden="1" customWidth="1"/>
    <col min="258" max="258" width="6.5703125" style="2" customWidth="1"/>
    <col min="259" max="259" width="9.140625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 customWidth="1"/>
    <col min="274" max="275" width="9.140625" style="2" hidden="1" customWidth="1"/>
    <col min="276" max="512" width="9.140625" style="2" customWidth="1"/>
    <col min="513" max="513" width="9.140625" style="2" hidden="1" customWidth="1"/>
    <col min="514" max="514" width="6.5703125" style="2" customWidth="1"/>
    <col min="515" max="515" width="9.140625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 customWidth="1"/>
    <col min="530" max="531" width="9.140625" style="2" hidden="1" customWidth="1"/>
    <col min="532" max="768" width="9.140625" style="2" customWidth="1"/>
    <col min="769" max="769" width="9.140625" style="2" hidden="1" customWidth="1"/>
    <col min="770" max="770" width="6.5703125" style="2" customWidth="1"/>
    <col min="771" max="771" width="9.140625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 customWidth="1"/>
    <col min="786" max="787" width="9.140625" style="2" hidden="1" customWidth="1"/>
    <col min="788" max="1025" width="9.140625" style="2" customWidth="1"/>
  </cols>
  <sheetData>
    <row r="1" spans="1:20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215" t="s">
        <v>11</v>
      </c>
      <c r="M1" s="215"/>
      <c r="N1" s="215"/>
      <c r="O1" s="215"/>
      <c r="P1" s="215"/>
      <c r="Q1" s="215"/>
      <c r="R1" s="4"/>
    </row>
    <row r="2" spans="1:20" s="8" customFormat="1" ht="15" customHeight="1">
      <c r="A2" s="7"/>
      <c r="B2" s="7"/>
      <c r="D2" s="9"/>
      <c r="E2" s="9"/>
      <c r="F2" s="9"/>
      <c r="G2" s="9"/>
      <c r="H2" s="10"/>
      <c r="I2" s="218" t="s">
        <v>167</v>
      </c>
      <c r="J2" s="218"/>
      <c r="K2" s="218"/>
      <c r="L2" s="218"/>
      <c r="M2" s="218"/>
      <c r="N2" s="218"/>
      <c r="O2" s="218"/>
      <c r="P2" s="218"/>
      <c r="Q2" s="218"/>
    </row>
    <row r="3" spans="1:20" s="8" customFormat="1" ht="12" customHeight="1">
      <c r="A3" s="7"/>
      <c r="B3" s="7"/>
      <c r="D3" s="11"/>
      <c r="E3" s="11"/>
      <c r="F3" s="11"/>
      <c r="G3" s="11"/>
      <c r="H3" s="12"/>
      <c r="I3" s="218"/>
      <c r="J3" s="218"/>
      <c r="K3" s="218"/>
      <c r="L3" s="218"/>
      <c r="M3" s="218"/>
      <c r="N3" s="218"/>
      <c r="O3" s="218"/>
      <c r="P3" s="218"/>
      <c r="Q3" s="218"/>
    </row>
    <row r="4" spans="1:20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13"/>
      <c r="L4" s="13"/>
      <c r="M4" s="206" t="s">
        <v>183</v>
      </c>
      <c r="N4" s="207"/>
      <c r="O4" s="207"/>
      <c r="P4" s="207"/>
      <c r="Q4" s="207"/>
      <c r="R4" s="4"/>
    </row>
    <row r="5" spans="1:20" s="6" customFormat="1" ht="15.75" customHeight="1">
      <c r="A5" s="4"/>
      <c r="B5" s="216" t="s">
        <v>12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4"/>
    </row>
    <row r="6" spans="1:20" s="6" customFormat="1" ht="19.5" customHeight="1">
      <c r="A6" s="4"/>
      <c r="B6" s="217" t="s">
        <v>9</v>
      </c>
      <c r="C6" s="21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4"/>
    </row>
    <row r="7" spans="1:20" s="6" customFormat="1" ht="11.25" customHeight="1">
      <c r="A7" s="4"/>
      <c r="B7" s="214" t="s">
        <v>0</v>
      </c>
      <c r="C7" s="2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1</v>
      </c>
      <c r="R7" s="4"/>
    </row>
    <row r="8" spans="1:20" s="21" customFormat="1" ht="15.75" customHeight="1">
      <c r="A8" s="17"/>
      <c r="B8" s="210" t="s">
        <v>13</v>
      </c>
      <c r="C8" s="210" t="s">
        <v>14</v>
      </c>
      <c r="D8" s="210" t="s">
        <v>15</v>
      </c>
      <c r="E8" s="210" t="s">
        <v>16</v>
      </c>
      <c r="F8" s="211" t="s">
        <v>10</v>
      </c>
      <c r="G8" s="211"/>
      <c r="H8" s="211"/>
      <c r="I8" s="211"/>
      <c r="J8" s="211"/>
      <c r="K8" s="208" t="s">
        <v>3</v>
      </c>
      <c r="L8" s="208"/>
      <c r="M8" s="208"/>
      <c r="N8" s="208"/>
      <c r="O8" s="208"/>
      <c r="P8" s="208"/>
      <c r="Q8" s="212" t="s">
        <v>17</v>
      </c>
      <c r="R8" s="17"/>
    </row>
    <row r="9" spans="1:20" s="21" customFormat="1" ht="20.25" customHeight="1">
      <c r="A9" s="17"/>
      <c r="B9" s="210"/>
      <c r="C9" s="210"/>
      <c r="D9" s="210"/>
      <c r="E9" s="210"/>
      <c r="F9" s="208" t="s">
        <v>4</v>
      </c>
      <c r="G9" s="209" t="s">
        <v>18</v>
      </c>
      <c r="H9" s="210" t="s">
        <v>19</v>
      </c>
      <c r="I9" s="210"/>
      <c r="J9" s="213" t="s">
        <v>20</v>
      </c>
      <c r="K9" s="208" t="str">
        <f>F9</f>
        <v>усього</v>
      </c>
      <c r="L9" s="209" t="s">
        <v>21</v>
      </c>
      <c r="M9" s="209" t="s">
        <v>18</v>
      </c>
      <c r="N9" s="210" t="s">
        <v>19</v>
      </c>
      <c r="O9" s="210"/>
      <c r="P9" s="209" t="s">
        <v>20</v>
      </c>
      <c r="Q9" s="212"/>
      <c r="R9" s="17"/>
    </row>
    <row r="10" spans="1:20" s="21" customFormat="1" ht="108.75" customHeight="1">
      <c r="A10" s="17"/>
      <c r="B10" s="210"/>
      <c r="C10" s="210"/>
      <c r="D10" s="210"/>
      <c r="E10" s="210"/>
      <c r="F10" s="208"/>
      <c r="G10" s="209"/>
      <c r="H10" s="18" t="s">
        <v>22</v>
      </c>
      <c r="I10" s="18" t="s">
        <v>23</v>
      </c>
      <c r="J10" s="213"/>
      <c r="K10" s="208"/>
      <c r="L10" s="209"/>
      <c r="M10" s="209"/>
      <c r="N10" s="18" t="s">
        <v>22</v>
      </c>
      <c r="O10" s="18" t="s">
        <v>23</v>
      </c>
      <c r="P10" s="209"/>
      <c r="Q10" s="212"/>
      <c r="R10" s="17"/>
    </row>
    <row r="11" spans="1:20" s="21" customFormat="1" ht="15.75" customHeight="1">
      <c r="A11" s="17"/>
      <c r="B11" s="18">
        <v>1</v>
      </c>
      <c r="C11" s="24">
        <v>2</v>
      </c>
      <c r="D11" s="24">
        <v>3</v>
      </c>
      <c r="E11" s="18">
        <v>4</v>
      </c>
      <c r="F11" s="18">
        <v>5</v>
      </c>
      <c r="G11" s="22">
        <v>6</v>
      </c>
      <c r="H11" s="18">
        <v>7</v>
      </c>
      <c r="I11" s="18">
        <v>8</v>
      </c>
      <c r="J11" s="23">
        <v>9</v>
      </c>
      <c r="K11" s="18">
        <v>10</v>
      </c>
      <c r="L11" s="22">
        <v>11</v>
      </c>
      <c r="M11" s="22">
        <v>12</v>
      </c>
      <c r="N11" s="18">
        <v>13</v>
      </c>
      <c r="O11" s="18">
        <v>14</v>
      </c>
      <c r="P11" s="22">
        <v>15</v>
      </c>
      <c r="Q11" s="25">
        <v>16</v>
      </c>
      <c r="R11" s="17"/>
    </row>
    <row r="12" spans="1:20" s="32" customFormat="1" ht="25.5" customHeight="1">
      <c r="A12" s="26"/>
      <c r="B12" s="27" t="s">
        <v>24</v>
      </c>
      <c r="C12" s="28"/>
      <c r="D12" s="29"/>
      <c r="E12" s="30" t="s">
        <v>25</v>
      </c>
      <c r="F12" s="31">
        <f t="shared" ref="F12:Q12" si="0">F13</f>
        <v>81079769</v>
      </c>
      <c r="G12" s="31">
        <f t="shared" si="0"/>
        <v>81079769</v>
      </c>
      <c r="H12" s="31">
        <f t="shared" si="0"/>
        <v>48855231</v>
      </c>
      <c r="I12" s="31">
        <f t="shared" si="0"/>
        <v>7468751</v>
      </c>
      <c r="J12" s="31">
        <f t="shared" si="0"/>
        <v>0</v>
      </c>
      <c r="K12" s="31">
        <f t="shared" si="0"/>
        <v>7352359</v>
      </c>
      <c r="L12" s="31">
        <f t="shared" si="0"/>
        <v>6608359</v>
      </c>
      <c r="M12" s="31">
        <f t="shared" si="0"/>
        <v>744000</v>
      </c>
      <c r="N12" s="31">
        <f t="shared" si="0"/>
        <v>1000</v>
      </c>
      <c r="O12" s="31">
        <f t="shared" si="0"/>
        <v>0</v>
      </c>
      <c r="P12" s="31">
        <f t="shared" si="0"/>
        <v>6608359</v>
      </c>
      <c r="Q12" s="31">
        <f t="shared" si="0"/>
        <v>88432128</v>
      </c>
      <c r="R12" s="26"/>
      <c r="T12" s="45"/>
    </row>
    <row r="13" spans="1:20" s="21" customFormat="1" ht="25.5" customHeight="1">
      <c r="A13" s="17"/>
      <c r="B13" s="33" t="s">
        <v>26</v>
      </c>
      <c r="C13" s="34"/>
      <c r="D13" s="19"/>
      <c r="E13" s="35" t="s">
        <v>25</v>
      </c>
      <c r="F13" s="36">
        <f t="shared" ref="F13:Q13" si="1">F14+F17+F36+F41+F61+F65+F68+F75+F83</f>
        <v>81079769</v>
      </c>
      <c r="G13" s="147">
        <f t="shared" si="1"/>
        <v>81079769</v>
      </c>
      <c r="H13" s="147">
        <f t="shared" si="1"/>
        <v>48855231</v>
      </c>
      <c r="I13" s="147">
        <f t="shared" si="1"/>
        <v>7468751</v>
      </c>
      <c r="J13" s="147">
        <f t="shared" si="1"/>
        <v>0</v>
      </c>
      <c r="K13" s="147">
        <f t="shared" si="1"/>
        <v>7352359</v>
      </c>
      <c r="L13" s="147">
        <f t="shared" si="1"/>
        <v>6608359</v>
      </c>
      <c r="M13" s="147">
        <f t="shared" si="1"/>
        <v>744000</v>
      </c>
      <c r="N13" s="147">
        <f t="shared" si="1"/>
        <v>1000</v>
      </c>
      <c r="O13" s="147">
        <f t="shared" si="1"/>
        <v>0</v>
      </c>
      <c r="P13" s="147">
        <f t="shared" si="1"/>
        <v>6608359</v>
      </c>
      <c r="Q13" s="147">
        <f t="shared" si="1"/>
        <v>88432128</v>
      </c>
      <c r="R13" s="147" t="e">
        <f>R14+R17+R36+R41+R61+R65+R68+R75+#REF!+#REF!+#REF!+R83+#REF!</f>
        <v>#REF!</v>
      </c>
      <c r="S13" s="147" t="e">
        <f>S14+S17+S36+S41+S61+S65+S68+S75+#REF!+#REF!+#REF!+S83+#REF!</f>
        <v>#REF!</v>
      </c>
    </row>
    <row r="14" spans="1:20" s="21" customFormat="1" ht="16.899999999999999" customHeight="1">
      <c r="A14" s="17"/>
      <c r="B14" s="33"/>
      <c r="C14" s="33" t="s">
        <v>27</v>
      </c>
      <c r="D14" s="19"/>
      <c r="E14" s="35" t="s">
        <v>28</v>
      </c>
      <c r="F14" s="36">
        <f>F15+F16</f>
        <v>14285925</v>
      </c>
      <c r="G14" s="147">
        <f t="shared" ref="G14:Q14" si="2">G15+G16</f>
        <v>14285925</v>
      </c>
      <c r="H14" s="147">
        <f t="shared" si="2"/>
        <v>10465000</v>
      </c>
      <c r="I14" s="147">
        <f t="shared" si="2"/>
        <v>610000</v>
      </c>
      <c r="J14" s="147">
        <f t="shared" si="2"/>
        <v>0</v>
      </c>
      <c r="K14" s="147">
        <f t="shared" si="2"/>
        <v>0</v>
      </c>
      <c r="L14" s="147">
        <f t="shared" si="2"/>
        <v>0</v>
      </c>
      <c r="M14" s="147">
        <f t="shared" si="2"/>
        <v>0</v>
      </c>
      <c r="N14" s="147">
        <f t="shared" si="2"/>
        <v>0</v>
      </c>
      <c r="O14" s="147">
        <f t="shared" si="2"/>
        <v>0</v>
      </c>
      <c r="P14" s="147">
        <f t="shared" si="2"/>
        <v>0</v>
      </c>
      <c r="Q14" s="147">
        <f t="shared" si="2"/>
        <v>14285925</v>
      </c>
      <c r="R14" s="36" t="e">
        <f>#REF!+R15</f>
        <v>#REF!</v>
      </c>
      <c r="S14" s="36" t="e">
        <f>#REF!+S15</f>
        <v>#REF!</v>
      </c>
    </row>
    <row r="15" spans="1:20" s="21" customFormat="1" ht="39" customHeight="1">
      <c r="A15" s="17"/>
      <c r="B15" s="183" t="s">
        <v>29</v>
      </c>
      <c r="C15" s="18" t="s">
        <v>30</v>
      </c>
      <c r="D15" s="18" t="s">
        <v>31</v>
      </c>
      <c r="E15" s="37" t="s">
        <v>32</v>
      </c>
      <c r="F15" s="38">
        <f>G15</f>
        <v>14268925</v>
      </c>
      <c r="G15" s="39">
        <f>13579000+679925+10000</f>
        <v>14268925</v>
      </c>
      <c r="H15" s="39">
        <v>10465000</v>
      </c>
      <c r="I15" s="39">
        <f>420000+90000+100000</f>
        <v>610000</v>
      </c>
      <c r="J15" s="38">
        <v>0</v>
      </c>
      <c r="K15" s="40">
        <f>L15</f>
        <v>0</v>
      </c>
      <c r="L15" s="41">
        <v>0</v>
      </c>
      <c r="M15" s="38">
        <v>0</v>
      </c>
      <c r="N15" s="38">
        <v>0</v>
      </c>
      <c r="O15" s="38">
        <v>0</v>
      </c>
      <c r="P15" s="38">
        <v>0</v>
      </c>
      <c r="Q15" s="42">
        <f>F15+K15</f>
        <v>14268925</v>
      </c>
      <c r="R15" s="17"/>
    </row>
    <row r="16" spans="1:20" s="21" customFormat="1" ht="30" customHeight="1">
      <c r="A16" s="144"/>
      <c r="B16" s="145" t="s">
        <v>146</v>
      </c>
      <c r="C16" s="145" t="s">
        <v>140</v>
      </c>
      <c r="D16" s="150" t="s">
        <v>134</v>
      </c>
      <c r="E16" s="151" t="s">
        <v>147</v>
      </c>
      <c r="F16" s="148">
        <f>G16</f>
        <v>17000</v>
      </c>
      <c r="G16" s="141">
        <v>17000</v>
      </c>
      <c r="H16" s="166">
        <v>0</v>
      </c>
      <c r="I16" s="166">
        <v>0</v>
      </c>
      <c r="J16" s="148">
        <v>0</v>
      </c>
      <c r="K16" s="148">
        <v>0</v>
      </c>
      <c r="L16" s="166">
        <v>0</v>
      </c>
      <c r="M16" s="148">
        <v>0</v>
      </c>
      <c r="N16" s="148">
        <v>0</v>
      </c>
      <c r="O16" s="148">
        <v>0</v>
      </c>
      <c r="P16" s="148">
        <v>0</v>
      </c>
      <c r="Q16" s="149">
        <f>F16+K16</f>
        <v>17000</v>
      </c>
      <c r="R16" s="142"/>
    </row>
    <row r="17" spans="1:20" s="21" customFormat="1" ht="15" customHeight="1">
      <c r="A17" s="17"/>
      <c r="B17" s="19"/>
      <c r="C17" s="19">
        <v>1000</v>
      </c>
      <c r="D17" s="19"/>
      <c r="E17" s="43" t="s">
        <v>33</v>
      </c>
      <c r="F17" s="44">
        <f>F18+F19+F23+F31+F34</f>
        <v>48964361</v>
      </c>
      <c r="G17" s="44">
        <f>G18+G19+G23+G31+G34</f>
        <v>48964361</v>
      </c>
      <c r="H17" s="44">
        <f t="shared" ref="H17:Q17" si="3">H18+H19+H23+H31+H34</f>
        <v>34353231</v>
      </c>
      <c r="I17" s="44">
        <f t="shared" si="3"/>
        <v>4331784</v>
      </c>
      <c r="J17" s="44">
        <f t="shared" si="3"/>
        <v>0</v>
      </c>
      <c r="K17" s="44">
        <f t="shared" si="3"/>
        <v>4529359</v>
      </c>
      <c r="L17" s="44">
        <f t="shared" si="3"/>
        <v>3909359</v>
      </c>
      <c r="M17" s="44">
        <f t="shared" si="3"/>
        <v>620000</v>
      </c>
      <c r="N17" s="44">
        <f t="shared" si="3"/>
        <v>0</v>
      </c>
      <c r="O17" s="44">
        <f t="shared" si="3"/>
        <v>0</v>
      </c>
      <c r="P17" s="44">
        <f t="shared" si="3"/>
        <v>3909359</v>
      </c>
      <c r="Q17" s="44">
        <f t="shared" si="3"/>
        <v>53493720</v>
      </c>
      <c r="R17" s="17"/>
      <c r="T17" s="45"/>
    </row>
    <row r="18" spans="1:20" s="21" customFormat="1" ht="21" customHeight="1">
      <c r="A18" s="17"/>
      <c r="B18" s="46" t="s">
        <v>34</v>
      </c>
      <c r="C18" s="46" t="s">
        <v>35</v>
      </c>
      <c r="D18" s="46" t="s">
        <v>36</v>
      </c>
      <c r="E18" s="47" t="s">
        <v>37</v>
      </c>
      <c r="F18" s="156">
        <f>G18</f>
        <v>11855580</v>
      </c>
      <c r="G18" s="53">
        <f>10880580+960000+15000</f>
        <v>11855580</v>
      </c>
      <c r="H18" s="53">
        <f>7931000+300000</f>
        <v>8231000</v>
      </c>
      <c r="I18" s="53">
        <f>672000+540000+200000</f>
        <v>1412000</v>
      </c>
      <c r="J18" s="157">
        <v>0</v>
      </c>
      <c r="K18" s="156">
        <f>M18+L18</f>
        <v>3285000</v>
      </c>
      <c r="L18" s="156">
        <f>50000+2925000</f>
        <v>2975000</v>
      </c>
      <c r="M18" s="53">
        <f>300000+10000</f>
        <v>310000</v>
      </c>
      <c r="N18" s="156">
        <v>0</v>
      </c>
      <c r="O18" s="156">
        <v>0</v>
      </c>
      <c r="P18" s="156">
        <f t="shared" ref="P18:P19" si="4">L18</f>
        <v>2975000</v>
      </c>
      <c r="Q18" s="50">
        <f>F18+K18</f>
        <v>15140580</v>
      </c>
      <c r="R18" s="17"/>
    </row>
    <row r="19" spans="1:20" s="21" customFormat="1" ht="36" customHeight="1">
      <c r="A19" s="17"/>
      <c r="B19" s="46" t="s">
        <v>39</v>
      </c>
      <c r="C19" s="46" t="s">
        <v>40</v>
      </c>
      <c r="D19" s="46" t="s">
        <v>41</v>
      </c>
      <c r="E19" s="47" t="s">
        <v>165</v>
      </c>
      <c r="F19" s="48">
        <f>F20+F22+F21</f>
        <v>14706013</v>
      </c>
      <c r="G19" s="153">
        <f t="shared" ref="G19:Q19" si="5">G20+G22+G21</f>
        <v>14706013</v>
      </c>
      <c r="H19" s="153">
        <f t="shared" si="5"/>
        <v>7807400</v>
      </c>
      <c r="I19" s="153">
        <f t="shared" si="5"/>
        <v>2865000</v>
      </c>
      <c r="J19" s="153">
        <f t="shared" si="5"/>
        <v>0</v>
      </c>
      <c r="K19" s="153">
        <f t="shared" si="5"/>
        <v>1244359</v>
      </c>
      <c r="L19" s="153">
        <f t="shared" si="5"/>
        <v>934359</v>
      </c>
      <c r="M19" s="153">
        <f t="shared" si="5"/>
        <v>310000</v>
      </c>
      <c r="N19" s="153">
        <f t="shared" si="5"/>
        <v>0</v>
      </c>
      <c r="O19" s="153">
        <f t="shared" si="5"/>
        <v>0</v>
      </c>
      <c r="P19" s="156">
        <f t="shared" si="4"/>
        <v>934359</v>
      </c>
      <c r="Q19" s="153">
        <f t="shared" si="5"/>
        <v>15950372</v>
      </c>
      <c r="R19" s="17"/>
    </row>
    <row r="20" spans="1:20" s="21" customFormat="1" ht="22.5" customHeight="1">
      <c r="A20" s="17"/>
      <c r="B20" s="18"/>
      <c r="C20" s="18"/>
      <c r="D20" s="18"/>
      <c r="E20" s="51" t="s">
        <v>38</v>
      </c>
      <c r="F20" s="52">
        <f>G20</f>
        <v>14459213</v>
      </c>
      <c r="G20" s="53">
        <f>12035390+2073823+350000</f>
        <v>14459213</v>
      </c>
      <c r="H20" s="53">
        <v>7621500</v>
      </c>
      <c r="I20" s="53">
        <f>2145000+500000+200000</f>
        <v>2845000</v>
      </c>
      <c r="J20" s="54">
        <v>0</v>
      </c>
      <c r="K20" s="52">
        <f>L20+M20</f>
        <v>1244359</v>
      </c>
      <c r="L20" s="53">
        <v>934359</v>
      </c>
      <c r="M20" s="53">
        <v>310000</v>
      </c>
      <c r="N20" s="52">
        <v>0</v>
      </c>
      <c r="O20" s="52">
        <v>0</v>
      </c>
      <c r="P20" s="52">
        <f>L20</f>
        <v>934359</v>
      </c>
      <c r="Q20" s="55">
        <f>F20+K20</f>
        <v>15703572</v>
      </c>
      <c r="R20" s="17"/>
    </row>
    <row r="21" spans="1:20" s="21" customFormat="1" ht="101.25">
      <c r="A21" s="144"/>
      <c r="B21" s="184"/>
      <c r="C21" s="184"/>
      <c r="D21" s="184"/>
      <c r="E21" s="155" t="s">
        <v>168</v>
      </c>
      <c r="F21" s="156">
        <f>G21</f>
        <v>20000</v>
      </c>
      <c r="G21" s="195">
        <f>I21</f>
        <v>20000</v>
      </c>
      <c r="H21" s="156">
        <v>0</v>
      </c>
      <c r="I21" s="53">
        <v>20000</v>
      </c>
      <c r="J21" s="157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55">
        <f>F21+K21</f>
        <v>20000</v>
      </c>
      <c r="R21" s="144"/>
    </row>
    <row r="22" spans="1:20" s="61" customFormat="1" ht="68.25" customHeight="1">
      <c r="A22" s="56"/>
      <c r="B22" s="57"/>
      <c r="C22" s="57"/>
      <c r="D22" s="57"/>
      <c r="E22" s="58" t="s">
        <v>42</v>
      </c>
      <c r="F22" s="59">
        <f>G22</f>
        <v>226800</v>
      </c>
      <c r="G22" s="140">
        <v>226800</v>
      </c>
      <c r="H22" s="60">
        <v>185900</v>
      </c>
      <c r="I22" s="52">
        <v>0</v>
      </c>
      <c r="J22" s="54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f>F22+K22</f>
        <v>226800</v>
      </c>
      <c r="R22" s="56"/>
    </row>
    <row r="23" spans="1:20" s="21" customFormat="1" ht="34.5" customHeight="1">
      <c r="A23" s="17"/>
      <c r="B23" s="46" t="s">
        <v>43</v>
      </c>
      <c r="C23" s="46" t="s">
        <v>44</v>
      </c>
      <c r="D23" s="46" t="s">
        <v>41</v>
      </c>
      <c r="E23" s="47" t="s">
        <v>166</v>
      </c>
      <c r="F23" s="156">
        <f>G23</f>
        <v>21555900</v>
      </c>
      <c r="G23" s="60">
        <v>21555900</v>
      </c>
      <c r="H23" s="60">
        <v>17700400</v>
      </c>
      <c r="I23" s="156">
        <v>0</v>
      </c>
      <c r="J23" s="157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55">
        <f>F23+K23</f>
        <v>21555900</v>
      </c>
      <c r="R23" s="17"/>
    </row>
    <row r="24" spans="1:20" s="21" customFormat="1" ht="0.75" customHeight="1">
      <c r="A24" s="17"/>
      <c r="B24" s="18"/>
      <c r="C24" s="18"/>
      <c r="D24" s="18"/>
      <c r="E24" s="51"/>
      <c r="F24" s="52"/>
      <c r="G24" s="52"/>
      <c r="H24" s="52"/>
      <c r="I24" s="52"/>
      <c r="J24" s="54"/>
      <c r="K24" s="52"/>
      <c r="L24" s="52"/>
      <c r="M24" s="52"/>
      <c r="N24" s="52"/>
      <c r="O24" s="52"/>
      <c r="P24" s="52"/>
      <c r="Q24" s="55"/>
      <c r="R24" s="17"/>
    </row>
    <row r="25" spans="1:20" s="21" customFormat="1" ht="29.25" hidden="1" customHeight="1">
      <c r="A25" s="17"/>
      <c r="B25" s="18"/>
      <c r="C25" s="18"/>
      <c r="D25" s="18"/>
      <c r="E25" s="51"/>
      <c r="F25" s="52"/>
      <c r="G25" s="52"/>
      <c r="H25" s="52"/>
      <c r="I25" s="52"/>
      <c r="J25" s="62"/>
      <c r="K25" s="63"/>
      <c r="L25" s="63"/>
      <c r="M25" s="63"/>
      <c r="N25" s="63"/>
      <c r="O25" s="63"/>
      <c r="P25" s="63"/>
      <c r="Q25" s="64"/>
      <c r="R25" s="17"/>
    </row>
    <row r="26" spans="1:20" s="21" customFormat="1" ht="30" hidden="1" customHeight="1">
      <c r="A26" s="17"/>
      <c r="B26" s="18"/>
      <c r="C26" s="18"/>
      <c r="D26" s="18"/>
      <c r="E26" s="51"/>
      <c r="F26" s="52"/>
      <c r="G26" s="52"/>
      <c r="H26" s="52"/>
      <c r="I26" s="54"/>
      <c r="J26" s="52"/>
      <c r="K26" s="52"/>
      <c r="L26" s="52"/>
      <c r="M26" s="52"/>
      <c r="N26" s="52"/>
      <c r="O26" s="52"/>
      <c r="P26" s="52"/>
      <c r="Q26" s="64"/>
      <c r="R26" s="17"/>
    </row>
    <row r="27" spans="1:20" s="21" customFormat="1" ht="34.15" customHeight="1">
      <c r="A27" s="17"/>
      <c r="B27" s="210" t="s">
        <v>45</v>
      </c>
      <c r="C27" s="210" t="s">
        <v>46</v>
      </c>
      <c r="D27" s="210" t="s">
        <v>15</v>
      </c>
      <c r="E27" s="210" t="s">
        <v>47</v>
      </c>
      <c r="F27" s="208" t="s">
        <v>10</v>
      </c>
      <c r="G27" s="208"/>
      <c r="H27" s="208"/>
      <c r="I27" s="208"/>
      <c r="J27" s="208"/>
      <c r="K27" s="208" t="s">
        <v>3</v>
      </c>
      <c r="L27" s="208"/>
      <c r="M27" s="208"/>
      <c r="N27" s="208"/>
      <c r="O27" s="208"/>
      <c r="P27" s="208"/>
      <c r="Q27" s="208" t="s">
        <v>17</v>
      </c>
      <c r="R27" s="17"/>
    </row>
    <row r="28" spans="1:20" s="21" customFormat="1" ht="58.15" customHeight="1">
      <c r="A28" s="17"/>
      <c r="B28" s="210"/>
      <c r="C28" s="210"/>
      <c r="D28" s="210"/>
      <c r="E28" s="210"/>
      <c r="F28" s="208" t="s">
        <v>2</v>
      </c>
      <c r="G28" s="209" t="s">
        <v>18</v>
      </c>
      <c r="H28" s="210" t="s">
        <v>19</v>
      </c>
      <c r="I28" s="210"/>
      <c r="J28" s="209" t="s">
        <v>20</v>
      </c>
      <c r="K28" s="208" t="s">
        <v>2</v>
      </c>
      <c r="L28" s="209" t="s">
        <v>21</v>
      </c>
      <c r="M28" s="209" t="s">
        <v>18</v>
      </c>
      <c r="N28" s="210" t="s">
        <v>19</v>
      </c>
      <c r="O28" s="210"/>
      <c r="P28" s="209" t="s">
        <v>20</v>
      </c>
      <c r="Q28" s="208"/>
      <c r="R28" s="17"/>
    </row>
    <row r="29" spans="1:20" s="21" customFormat="1" ht="58.15" customHeight="1">
      <c r="A29" s="17"/>
      <c r="B29" s="210"/>
      <c r="C29" s="210"/>
      <c r="D29" s="210"/>
      <c r="E29" s="210"/>
      <c r="F29" s="208"/>
      <c r="G29" s="209"/>
      <c r="H29" s="18" t="s">
        <v>22</v>
      </c>
      <c r="I29" s="18" t="s">
        <v>23</v>
      </c>
      <c r="J29" s="209"/>
      <c r="K29" s="208"/>
      <c r="L29" s="209"/>
      <c r="M29" s="209"/>
      <c r="N29" s="18" t="s">
        <v>22</v>
      </c>
      <c r="O29" s="18" t="s">
        <v>23</v>
      </c>
      <c r="P29" s="209"/>
      <c r="Q29" s="208"/>
      <c r="R29" s="17"/>
    </row>
    <row r="30" spans="1:20" s="21" customFormat="1" ht="17.25" customHeight="1">
      <c r="A30" s="17"/>
      <c r="B30" s="18">
        <v>1</v>
      </c>
      <c r="C30" s="24">
        <v>2</v>
      </c>
      <c r="D30" s="24">
        <v>3</v>
      </c>
      <c r="E30" s="18">
        <v>4</v>
      </c>
      <c r="F30" s="19">
        <v>5</v>
      </c>
      <c r="G30" s="22">
        <v>6</v>
      </c>
      <c r="H30" s="18">
        <v>7</v>
      </c>
      <c r="I30" s="65">
        <v>8</v>
      </c>
      <c r="J30" s="66">
        <v>9</v>
      </c>
      <c r="K30" s="65">
        <v>10</v>
      </c>
      <c r="L30" s="67">
        <v>11</v>
      </c>
      <c r="M30" s="67">
        <v>12</v>
      </c>
      <c r="N30" s="65">
        <v>13</v>
      </c>
      <c r="O30" s="65">
        <v>14</v>
      </c>
      <c r="P30" s="67">
        <v>15</v>
      </c>
      <c r="Q30" s="20">
        <v>16</v>
      </c>
      <c r="R30" s="17"/>
    </row>
    <row r="31" spans="1:20" s="21" customFormat="1" ht="27" customHeight="1">
      <c r="A31" s="17"/>
      <c r="B31" s="46" t="s">
        <v>48</v>
      </c>
      <c r="C31" s="18">
        <v>1160</v>
      </c>
      <c r="D31" s="46" t="s">
        <v>49</v>
      </c>
      <c r="E31" s="47" t="s">
        <v>50</v>
      </c>
      <c r="F31" s="52">
        <f t="shared" ref="F31:F33" si="6">G31</f>
        <v>805857</v>
      </c>
      <c r="G31" s="68">
        <f>G32+G33</f>
        <v>805857</v>
      </c>
      <c r="H31" s="68">
        <f>H32+H33</f>
        <v>581216</v>
      </c>
      <c r="I31" s="68">
        <f>I32+I33</f>
        <v>54784</v>
      </c>
      <c r="J31" s="52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69">
        <f>K31+F31</f>
        <v>805857</v>
      </c>
      <c r="R31" s="17"/>
    </row>
    <row r="32" spans="1:20" s="73" customFormat="1" ht="27" customHeight="1">
      <c r="A32" s="70"/>
      <c r="B32" s="71"/>
      <c r="C32" s="22"/>
      <c r="D32" s="71"/>
      <c r="E32" s="51" t="str">
        <f>E20</f>
        <v>в т.ч.  за рахунок коштів місцевого бюджету</v>
      </c>
      <c r="F32" s="52">
        <f t="shared" si="6"/>
        <v>265000</v>
      </c>
      <c r="G32" s="53">
        <v>265000</v>
      </c>
      <c r="H32" s="72">
        <v>178143</v>
      </c>
      <c r="I32" s="53">
        <f>10000+15000</f>
        <v>25000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64">
        <f>K32+F32</f>
        <v>265000</v>
      </c>
      <c r="R32" s="70"/>
    </row>
    <row r="33" spans="1:19" s="73" customFormat="1" ht="22.5" customHeight="1">
      <c r="A33" s="70"/>
      <c r="B33" s="71"/>
      <c r="C33" s="22"/>
      <c r="D33" s="71"/>
      <c r="E33" s="51" t="s">
        <v>51</v>
      </c>
      <c r="F33" s="59">
        <f t="shared" si="6"/>
        <v>540857</v>
      </c>
      <c r="G33" s="60">
        <v>540857</v>
      </c>
      <c r="H33" s="167">
        <v>403073</v>
      </c>
      <c r="I33" s="60">
        <v>29784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f>K33+F33</f>
        <v>540857</v>
      </c>
      <c r="R33" s="70"/>
    </row>
    <row r="34" spans="1:19" s="21" customFormat="1" ht="44.25" customHeight="1">
      <c r="A34" s="17"/>
      <c r="B34" s="46" t="s">
        <v>52</v>
      </c>
      <c r="C34" s="18">
        <v>1200</v>
      </c>
      <c r="D34" s="46" t="s">
        <v>49</v>
      </c>
      <c r="E34" s="47" t="s">
        <v>53</v>
      </c>
      <c r="F34" s="74">
        <f t="shared" ref="F34:F35" si="7">G34</f>
        <v>41011</v>
      </c>
      <c r="G34" s="74">
        <f>G35</f>
        <v>41011</v>
      </c>
      <c r="H34" s="189">
        <f>H35</f>
        <v>33215</v>
      </c>
      <c r="I34" s="75">
        <f>I35</f>
        <v>0</v>
      </c>
      <c r="J34" s="75">
        <f t="shared" ref="J34:P35" si="8">J35</f>
        <v>0</v>
      </c>
      <c r="K34" s="75">
        <f t="shared" si="8"/>
        <v>0</v>
      </c>
      <c r="L34" s="75">
        <f t="shared" si="8"/>
        <v>0</v>
      </c>
      <c r="M34" s="75">
        <f t="shared" si="8"/>
        <v>0</v>
      </c>
      <c r="N34" s="75">
        <f t="shared" si="8"/>
        <v>0</v>
      </c>
      <c r="O34" s="75">
        <f t="shared" si="8"/>
        <v>0</v>
      </c>
      <c r="P34" s="75">
        <f t="shared" si="8"/>
        <v>0</v>
      </c>
      <c r="Q34" s="50">
        <f>F34+K34</f>
        <v>41011</v>
      </c>
      <c r="R34" s="17"/>
    </row>
    <row r="35" spans="1:19" s="21" customFormat="1" ht="54.75" customHeight="1">
      <c r="A35" s="17"/>
      <c r="B35" s="18"/>
      <c r="C35" s="18"/>
      <c r="D35" s="18"/>
      <c r="E35" s="76" t="s">
        <v>54</v>
      </c>
      <c r="F35" s="156">
        <f t="shared" si="7"/>
        <v>41011</v>
      </c>
      <c r="G35" s="193">
        <v>41011</v>
      </c>
      <c r="H35" s="193">
        <v>33215</v>
      </c>
      <c r="I35" s="75">
        <f>I36</f>
        <v>0</v>
      </c>
      <c r="J35" s="75">
        <f t="shared" si="8"/>
        <v>0</v>
      </c>
      <c r="K35" s="75">
        <f t="shared" si="8"/>
        <v>0</v>
      </c>
      <c r="L35" s="75">
        <f t="shared" si="8"/>
        <v>0</v>
      </c>
      <c r="M35" s="75">
        <f t="shared" si="8"/>
        <v>0</v>
      </c>
      <c r="N35" s="75">
        <f t="shared" si="8"/>
        <v>0</v>
      </c>
      <c r="O35" s="75">
        <f t="shared" si="8"/>
        <v>0</v>
      </c>
      <c r="P35" s="75">
        <f t="shared" si="8"/>
        <v>0</v>
      </c>
      <c r="Q35" s="50">
        <f>F35+K35</f>
        <v>41011</v>
      </c>
      <c r="R35" s="17"/>
    </row>
    <row r="36" spans="1:19" s="21" customFormat="1" ht="16.149999999999999" customHeight="1">
      <c r="A36" s="17"/>
      <c r="B36" s="19"/>
      <c r="C36" s="19">
        <v>2000</v>
      </c>
      <c r="D36" s="19"/>
      <c r="E36" s="78" t="s">
        <v>55</v>
      </c>
      <c r="F36" s="79">
        <f>F37+F40</f>
        <v>1738000</v>
      </c>
      <c r="G36" s="161">
        <f t="shared" ref="G36:Q36" si="9">G37+G40</f>
        <v>1738000</v>
      </c>
      <c r="H36" s="161">
        <f t="shared" si="9"/>
        <v>0</v>
      </c>
      <c r="I36" s="161">
        <f t="shared" si="9"/>
        <v>0</v>
      </c>
      <c r="J36" s="161">
        <f t="shared" si="9"/>
        <v>0</v>
      </c>
      <c r="K36" s="161">
        <f t="shared" si="9"/>
        <v>0</v>
      </c>
      <c r="L36" s="161">
        <f t="shared" si="9"/>
        <v>0</v>
      </c>
      <c r="M36" s="161">
        <f t="shared" si="9"/>
        <v>0</v>
      </c>
      <c r="N36" s="161">
        <f t="shared" si="9"/>
        <v>0</v>
      </c>
      <c r="O36" s="161">
        <f t="shared" si="9"/>
        <v>0</v>
      </c>
      <c r="P36" s="161">
        <f t="shared" si="9"/>
        <v>0</v>
      </c>
      <c r="Q36" s="161">
        <f t="shared" si="9"/>
        <v>1738000</v>
      </c>
      <c r="R36" s="17"/>
    </row>
    <row r="37" spans="1:19" s="21" customFormat="1" ht="42.75" customHeight="1">
      <c r="A37" s="17"/>
      <c r="B37" s="46" t="s">
        <v>56</v>
      </c>
      <c r="C37" s="18">
        <v>2111</v>
      </c>
      <c r="D37" s="18" t="s">
        <v>57</v>
      </c>
      <c r="E37" s="47" t="s">
        <v>58</v>
      </c>
      <c r="F37" s="48">
        <f>G37</f>
        <v>1388000</v>
      </c>
      <c r="G37" s="48">
        <f>G38+G39</f>
        <v>1388000</v>
      </c>
      <c r="H37" s="48">
        <f t="shared" ref="H37:M37" si="10">H38</f>
        <v>0</v>
      </c>
      <c r="I37" s="48">
        <f t="shared" si="10"/>
        <v>0</v>
      </c>
      <c r="J37" s="48">
        <f t="shared" si="10"/>
        <v>0</v>
      </c>
      <c r="K37" s="48">
        <f t="shared" si="10"/>
        <v>0</v>
      </c>
      <c r="L37" s="48">
        <f t="shared" si="10"/>
        <v>0</v>
      </c>
      <c r="M37" s="48">
        <f t="shared" si="10"/>
        <v>0</v>
      </c>
      <c r="N37" s="48">
        <f t="shared" ref="N37:P37" si="11">N38</f>
        <v>0</v>
      </c>
      <c r="O37" s="48">
        <f t="shared" si="11"/>
        <v>0</v>
      </c>
      <c r="P37" s="48">
        <f t="shared" si="11"/>
        <v>0</v>
      </c>
      <c r="Q37" s="50">
        <f t="shared" ref="Q37:Q40" si="12">F37+K37</f>
        <v>1388000</v>
      </c>
      <c r="R37" s="17"/>
    </row>
    <row r="38" spans="1:19" s="21" customFormat="1" ht="27" customHeight="1">
      <c r="A38" s="17"/>
      <c r="B38" s="18"/>
      <c r="C38" s="18"/>
      <c r="D38" s="18"/>
      <c r="E38" s="51" t="s">
        <v>38</v>
      </c>
      <c r="F38" s="52">
        <f>G38</f>
        <v>1338000</v>
      </c>
      <c r="G38" s="53">
        <f>1125000+43000+170000</f>
        <v>1338000</v>
      </c>
      <c r="H38" s="52">
        <v>0</v>
      </c>
      <c r="I38" s="52">
        <v>0</v>
      </c>
      <c r="J38" s="54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5">
        <f t="shared" si="12"/>
        <v>1338000</v>
      </c>
      <c r="R38" s="17"/>
    </row>
    <row r="39" spans="1:19" s="84" customFormat="1" ht="79.5" customHeight="1">
      <c r="A39" s="80"/>
      <c r="B39" s="81"/>
      <c r="C39" s="81"/>
      <c r="D39" s="81"/>
      <c r="E39" s="58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39" s="59">
        <f>G39</f>
        <v>50000</v>
      </c>
      <c r="G39" s="60">
        <v>50000</v>
      </c>
      <c r="H39" s="59">
        <v>0</v>
      </c>
      <c r="I39" s="59">
        <v>0</v>
      </c>
      <c r="J39" s="82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83">
        <f t="shared" si="12"/>
        <v>50000</v>
      </c>
      <c r="R39" s="80"/>
    </row>
    <row r="40" spans="1:19" s="84" customFormat="1" ht="21" customHeight="1">
      <c r="A40" s="80"/>
      <c r="B40" s="85" t="s">
        <v>59</v>
      </c>
      <c r="C40" s="81">
        <v>2144</v>
      </c>
      <c r="D40" s="85" t="s">
        <v>60</v>
      </c>
      <c r="E40" s="86" t="s">
        <v>61</v>
      </c>
      <c r="F40" s="59">
        <f>G40</f>
        <v>350000</v>
      </c>
      <c r="G40" s="60">
        <f>200000+150000</f>
        <v>350000</v>
      </c>
      <c r="H40" s="164">
        <v>0</v>
      </c>
      <c r="I40" s="164">
        <v>0</v>
      </c>
      <c r="J40" s="168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83">
        <f t="shared" si="12"/>
        <v>350000</v>
      </c>
      <c r="R40" s="80"/>
    </row>
    <row r="41" spans="1:19" s="91" customFormat="1" ht="30" customHeight="1">
      <c r="A41" s="87"/>
      <c r="B41" s="88"/>
      <c r="C41" s="89">
        <v>3000</v>
      </c>
      <c r="D41" s="89"/>
      <c r="E41" s="78" t="s">
        <v>62</v>
      </c>
      <c r="F41" s="90">
        <f>F43+F44+F42+F54+F58+F59+F55+F45+F51+F57</f>
        <v>3662254</v>
      </c>
      <c r="G41" s="90">
        <f t="shared" ref="G41:Q41" si="13">G43+G44+G42+G54+G58+G59+G55+G45+G51+G57</f>
        <v>3662254</v>
      </c>
      <c r="H41" s="90">
        <f t="shared" si="13"/>
        <v>1902000</v>
      </c>
      <c r="I41" s="90">
        <f t="shared" si="13"/>
        <v>30000</v>
      </c>
      <c r="J41" s="90">
        <f t="shared" si="13"/>
        <v>0</v>
      </c>
      <c r="K41" s="90">
        <f t="shared" si="13"/>
        <v>2000</v>
      </c>
      <c r="L41" s="90">
        <f t="shared" si="13"/>
        <v>0</v>
      </c>
      <c r="M41" s="90">
        <f t="shared" si="13"/>
        <v>2000</v>
      </c>
      <c r="N41" s="90">
        <f t="shared" si="13"/>
        <v>0</v>
      </c>
      <c r="O41" s="90">
        <f t="shared" si="13"/>
        <v>0</v>
      </c>
      <c r="P41" s="90">
        <f t="shared" si="13"/>
        <v>0</v>
      </c>
      <c r="Q41" s="90">
        <f t="shared" si="13"/>
        <v>3664254</v>
      </c>
      <c r="R41" s="90" t="e">
        <f>#REF!+R54+#REF!+R55+R45+R51</f>
        <v>#REF!</v>
      </c>
      <c r="S41" s="90" t="e">
        <f>#REF!+S54+#REF!+S55+S45+S51</f>
        <v>#REF!</v>
      </c>
    </row>
    <row r="42" spans="1:19" s="21" customFormat="1" ht="23.45" customHeight="1">
      <c r="A42" s="17"/>
      <c r="B42" s="46" t="s">
        <v>63</v>
      </c>
      <c r="C42" s="46" t="s">
        <v>64</v>
      </c>
      <c r="D42" s="46" t="s">
        <v>65</v>
      </c>
      <c r="E42" s="47" t="s">
        <v>66</v>
      </c>
      <c r="F42" s="52">
        <f t="shared" ref="F42:F54" si="14">G42</f>
        <v>18000</v>
      </c>
      <c r="G42" s="53">
        <v>18000</v>
      </c>
      <c r="H42" s="52">
        <v>0</v>
      </c>
      <c r="I42" s="52">
        <v>0</v>
      </c>
      <c r="J42" s="54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0">
        <f t="shared" ref="Q42:Q57" si="15">F42+K42</f>
        <v>18000</v>
      </c>
      <c r="R42" s="17"/>
    </row>
    <row r="43" spans="1:19" s="21" customFormat="1" ht="34.5" customHeight="1">
      <c r="A43" s="17"/>
      <c r="B43" s="46" t="s">
        <v>67</v>
      </c>
      <c r="C43" s="46" t="s">
        <v>68</v>
      </c>
      <c r="D43" s="46" t="s">
        <v>65</v>
      </c>
      <c r="E43" s="47" t="s">
        <v>69</v>
      </c>
      <c r="F43" s="52">
        <f t="shared" si="14"/>
        <v>200000</v>
      </c>
      <c r="G43" s="53">
        <v>200000</v>
      </c>
      <c r="H43" s="52">
        <v>0</v>
      </c>
      <c r="I43" s="52">
        <v>0</v>
      </c>
      <c r="J43" s="54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0">
        <f t="shared" si="15"/>
        <v>200000</v>
      </c>
      <c r="R43" s="17"/>
    </row>
    <row r="44" spans="1:19" s="21" customFormat="1" ht="48.75" customHeight="1">
      <c r="A44" s="17"/>
      <c r="B44" s="46" t="s">
        <v>70</v>
      </c>
      <c r="C44" s="46" t="s">
        <v>71</v>
      </c>
      <c r="D44" s="46" t="s">
        <v>65</v>
      </c>
      <c r="E44" s="37" t="s">
        <v>72</v>
      </c>
      <c r="F44" s="52">
        <f t="shared" si="14"/>
        <v>70400</v>
      </c>
      <c r="G44" s="53">
        <v>70400</v>
      </c>
      <c r="H44" s="52">
        <v>0</v>
      </c>
      <c r="I44" s="52">
        <v>0</v>
      </c>
      <c r="J44" s="54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0">
        <f t="shared" si="15"/>
        <v>70400</v>
      </c>
      <c r="R44" s="17"/>
    </row>
    <row r="45" spans="1:19" s="21" customFormat="1" ht="38.25" customHeight="1">
      <c r="A45" s="17"/>
      <c r="B45" s="46" t="s">
        <v>73</v>
      </c>
      <c r="C45" s="46" t="s">
        <v>74</v>
      </c>
      <c r="D45" s="46" t="s">
        <v>65</v>
      </c>
      <c r="E45" s="37" t="s">
        <v>75</v>
      </c>
      <c r="F45" s="52">
        <f t="shared" si="14"/>
        <v>88088</v>
      </c>
      <c r="G45" s="68">
        <f>G50</f>
        <v>88088</v>
      </c>
      <c r="H45" s="52">
        <v>0</v>
      </c>
      <c r="I45" s="52">
        <v>0</v>
      </c>
      <c r="J45" s="54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0">
        <f t="shared" si="15"/>
        <v>88088</v>
      </c>
      <c r="R45" s="17"/>
    </row>
    <row r="46" spans="1:19" s="21" customFormat="1" ht="34.15" customHeight="1">
      <c r="A46" s="144"/>
      <c r="B46" s="210" t="s">
        <v>45</v>
      </c>
      <c r="C46" s="210" t="s">
        <v>46</v>
      </c>
      <c r="D46" s="210" t="s">
        <v>15</v>
      </c>
      <c r="E46" s="210" t="s">
        <v>47</v>
      </c>
      <c r="F46" s="208" t="s">
        <v>10</v>
      </c>
      <c r="G46" s="208"/>
      <c r="H46" s="208"/>
      <c r="I46" s="208"/>
      <c r="J46" s="208"/>
      <c r="K46" s="208" t="s">
        <v>3</v>
      </c>
      <c r="L46" s="208"/>
      <c r="M46" s="208"/>
      <c r="N46" s="208"/>
      <c r="O46" s="208"/>
      <c r="P46" s="208"/>
      <c r="Q46" s="208" t="s">
        <v>17</v>
      </c>
      <c r="R46" s="144"/>
    </row>
    <row r="47" spans="1:19" s="21" customFormat="1" ht="58.15" customHeight="1">
      <c r="A47" s="144"/>
      <c r="B47" s="210"/>
      <c r="C47" s="210"/>
      <c r="D47" s="210"/>
      <c r="E47" s="210"/>
      <c r="F47" s="208" t="s">
        <v>2</v>
      </c>
      <c r="G47" s="209" t="s">
        <v>18</v>
      </c>
      <c r="H47" s="210" t="s">
        <v>19</v>
      </c>
      <c r="I47" s="210"/>
      <c r="J47" s="209" t="s">
        <v>20</v>
      </c>
      <c r="K47" s="208" t="s">
        <v>2</v>
      </c>
      <c r="L47" s="209" t="s">
        <v>21</v>
      </c>
      <c r="M47" s="209" t="s">
        <v>18</v>
      </c>
      <c r="N47" s="210" t="s">
        <v>19</v>
      </c>
      <c r="O47" s="210"/>
      <c r="P47" s="209" t="s">
        <v>20</v>
      </c>
      <c r="Q47" s="208"/>
      <c r="R47" s="144"/>
    </row>
    <row r="48" spans="1:19" s="21" customFormat="1" ht="58.15" customHeight="1">
      <c r="A48" s="144"/>
      <c r="B48" s="210"/>
      <c r="C48" s="210"/>
      <c r="D48" s="210"/>
      <c r="E48" s="210"/>
      <c r="F48" s="208"/>
      <c r="G48" s="209"/>
      <c r="H48" s="182" t="s">
        <v>22</v>
      </c>
      <c r="I48" s="182" t="s">
        <v>23</v>
      </c>
      <c r="J48" s="209"/>
      <c r="K48" s="208"/>
      <c r="L48" s="209"/>
      <c r="M48" s="209"/>
      <c r="N48" s="182" t="s">
        <v>22</v>
      </c>
      <c r="O48" s="182" t="s">
        <v>23</v>
      </c>
      <c r="P48" s="209"/>
      <c r="Q48" s="208"/>
      <c r="R48" s="144"/>
    </row>
    <row r="49" spans="1:18" s="21" customFormat="1" ht="19.5" customHeight="1">
      <c r="A49" s="144"/>
      <c r="B49" s="182">
        <v>1</v>
      </c>
      <c r="C49" s="24">
        <v>2</v>
      </c>
      <c r="D49" s="24">
        <v>3</v>
      </c>
      <c r="E49" s="182">
        <v>4</v>
      </c>
      <c r="F49" s="179">
        <v>5</v>
      </c>
      <c r="G49" s="181">
        <v>6</v>
      </c>
      <c r="H49" s="182">
        <v>7</v>
      </c>
      <c r="I49" s="65">
        <v>8</v>
      </c>
      <c r="J49" s="66">
        <v>9</v>
      </c>
      <c r="K49" s="65">
        <v>10</v>
      </c>
      <c r="L49" s="67">
        <v>11</v>
      </c>
      <c r="M49" s="67">
        <v>12</v>
      </c>
      <c r="N49" s="65">
        <v>13</v>
      </c>
      <c r="O49" s="65">
        <v>14</v>
      </c>
      <c r="P49" s="67">
        <v>15</v>
      </c>
      <c r="Q49" s="180">
        <v>16</v>
      </c>
      <c r="R49" s="144"/>
    </row>
    <row r="50" spans="1:18" s="21" customFormat="1" ht="33" customHeight="1">
      <c r="A50" s="17"/>
      <c r="B50" s="46"/>
      <c r="C50" s="46"/>
      <c r="D50" s="46"/>
      <c r="E50" s="92" t="str">
        <f>E33</f>
        <v>в. т.ч.  за рахунок субвенції з інших місцевих бюджетів</v>
      </c>
      <c r="F50" s="52">
        <f t="shared" si="14"/>
        <v>88088</v>
      </c>
      <c r="G50" s="53">
        <v>88088</v>
      </c>
      <c r="H50" s="52">
        <v>0</v>
      </c>
      <c r="I50" s="52">
        <v>0</v>
      </c>
      <c r="J50" s="54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0">
        <f t="shared" si="15"/>
        <v>88088</v>
      </c>
      <c r="R50" s="17"/>
    </row>
    <row r="51" spans="1:18" s="21" customFormat="1" ht="33" customHeight="1">
      <c r="A51" s="17"/>
      <c r="B51" s="46" t="s">
        <v>76</v>
      </c>
      <c r="C51" s="46" t="s">
        <v>77</v>
      </c>
      <c r="D51" s="46" t="s">
        <v>65</v>
      </c>
      <c r="E51" s="37" t="s">
        <v>78</v>
      </c>
      <c r="F51" s="52">
        <f t="shared" si="14"/>
        <v>128436</v>
      </c>
      <c r="G51" s="68">
        <f>G53+G52</f>
        <v>128436</v>
      </c>
      <c r="H51" s="52">
        <v>0</v>
      </c>
      <c r="I51" s="52">
        <v>0</v>
      </c>
      <c r="J51" s="54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0">
        <f t="shared" si="15"/>
        <v>128436</v>
      </c>
      <c r="R51" s="17"/>
    </row>
    <row r="52" spans="1:18" s="21" customFormat="1" ht="33" customHeight="1">
      <c r="A52" s="144"/>
      <c r="B52" s="158"/>
      <c r="C52" s="158"/>
      <c r="D52" s="158"/>
      <c r="E52" s="155" t="s">
        <v>38</v>
      </c>
      <c r="F52" s="156">
        <f t="shared" si="14"/>
        <v>120000</v>
      </c>
      <c r="G52" s="53">
        <f>60000+60000</f>
        <v>120000</v>
      </c>
      <c r="H52" s="156">
        <v>0</v>
      </c>
      <c r="I52" s="156">
        <v>0</v>
      </c>
      <c r="J52" s="157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4">
        <f t="shared" ref="Q52" si="16">F52+K52</f>
        <v>120000</v>
      </c>
      <c r="R52" s="144"/>
    </row>
    <row r="53" spans="1:18" s="21" customFormat="1" ht="27.75" customHeight="1">
      <c r="A53" s="17"/>
      <c r="B53" s="46"/>
      <c r="C53" s="46"/>
      <c r="D53" s="46"/>
      <c r="E53" s="92" t="str">
        <f>E50</f>
        <v>в. т.ч.  за рахунок субвенції з інших місцевих бюджетів</v>
      </c>
      <c r="F53" s="52">
        <f t="shared" si="14"/>
        <v>8436</v>
      </c>
      <c r="G53" s="53">
        <v>8436</v>
      </c>
      <c r="H53" s="52">
        <v>0</v>
      </c>
      <c r="I53" s="52">
        <v>0</v>
      </c>
      <c r="J53" s="54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0">
        <f t="shared" si="15"/>
        <v>8436</v>
      </c>
      <c r="R53" s="17"/>
    </row>
    <row r="54" spans="1:18" s="21" customFormat="1" ht="59.1" customHeight="1">
      <c r="A54" s="17"/>
      <c r="B54" s="18" t="s">
        <v>79</v>
      </c>
      <c r="C54" s="18" t="s">
        <v>80</v>
      </c>
      <c r="D54" s="18" t="s">
        <v>35</v>
      </c>
      <c r="E54" s="37" t="s">
        <v>81</v>
      </c>
      <c r="F54" s="38">
        <f t="shared" si="14"/>
        <v>497300</v>
      </c>
      <c r="G54" s="39">
        <f>500000-2700</f>
        <v>497300</v>
      </c>
      <c r="H54" s="93">
        <v>0</v>
      </c>
      <c r="I54" s="94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48">
        <f t="shared" si="15"/>
        <v>497300</v>
      </c>
      <c r="R54" s="17"/>
    </row>
    <row r="55" spans="1:18" s="21" customFormat="1" ht="45" customHeight="1">
      <c r="A55" s="17"/>
      <c r="B55" s="46" t="s">
        <v>82</v>
      </c>
      <c r="C55" s="18">
        <v>3171</v>
      </c>
      <c r="D55" s="18">
        <v>1010</v>
      </c>
      <c r="E55" s="37" t="s">
        <v>83</v>
      </c>
      <c r="F55" s="38">
        <f>F56</f>
        <v>4380</v>
      </c>
      <c r="G55" s="95">
        <f>G56</f>
        <v>4380</v>
      </c>
      <c r="H55" s="93">
        <v>0</v>
      </c>
      <c r="I55" s="94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48">
        <f t="shared" si="15"/>
        <v>4380</v>
      </c>
      <c r="R55" s="17"/>
    </row>
    <row r="56" spans="1:18" s="73" customFormat="1" ht="33.75" customHeight="1">
      <c r="A56" s="70"/>
      <c r="B56" s="22"/>
      <c r="C56" s="22"/>
      <c r="D56" s="22"/>
      <c r="E56" s="92" t="str">
        <f>E50</f>
        <v>в. т.ч.  за рахунок субвенції з інших місцевих бюджетів</v>
      </c>
      <c r="F56" s="96">
        <f>G56</f>
        <v>4380</v>
      </c>
      <c r="G56" s="97">
        <v>4380</v>
      </c>
      <c r="H56" s="93">
        <v>0</v>
      </c>
      <c r="I56" s="94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153">
        <f>F56+K56</f>
        <v>4380</v>
      </c>
      <c r="R56" s="70"/>
    </row>
    <row r="57" spans="1:18" s="73" customFormat="1" ht="21" customHeight="1">
      <c r="A57" s="159"/>
      <c r="B57" s="198" t="s">
        <v>175</v>
      </c>
      <c r="C57" s="198">
        <v>3210</v>
      </c>
      <c r="D57" s="199">
        <v>1050</v>
      </c>
      <c r="E57" s="200" t="s">
        <v>176</v>
      </c>
      <c r="F57" s="153">
        <f>G57</f>
        <v>42700</v>
      </c>
      <c r="G57" s="197">
        <v>42700</v>
      </c>
      <c r="H57" s="201">
        <v>35000</v>
      </c>
      <c r="I57" s="94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98">
        <f t="shared" si="15"/>
        <v>42700</v>
      </c>
      <c r="R57" s="159"/>
    </row>
    <row r="58" spans="1:18" s="21" customFormat="1" ht="28.15" customHeight="1">
      <c r="A58" s="17"/>
      <c r="B58" s="46" t="s">
        <v>84</v>
      </c>
      <c r="C58" s="18">
        <v>3241</v>
      </c>
      <c r="D58" s="99">
        <v>1090</v>
      </c>
      <c r="E58" s="47" t="s">
        <v>85</v>
      </c>
      <c r="F58" s="48">
        <f>G58</f>
        <v>2482950</v>
      </c>
      <c r="G58" s="77">
        <f>2204950+278000</f>
        <v>2482950</v>
      </c>
      <c r="H58" s="100">
        <f>1813000+54000</f>
        <v>1867000</v>
      </c>
      <c r="I58" s="100">
        <v>30000</v>
      </c>
      <c r="J58" s="49">
        <v>0</v>
      </c>
      <c r="K58" s="48">
        <f>M58</f>
        <v>2000</v>
      </c>
      <c r="L58" s="48">
        <v>0</v>
      </c>
      <c r="M58" s="100">
        <v>2000</v>
      </c>
      <c r="N58" s="48">
        <v>0</v>
      </c>
      <c r="O58" s="48">
        <v>0</v>
      </c>
      <c r="P58" s="48">
        <v>0</v>
      </c>
      <c r="Q58" s="50">
        <f>F58+K58</f>
        <v>2484950</v>
      </c>
      <c r="R58" s="17"/>
    </row>
    <row r="59" spans="1:18" s="21" customFormat="1" ht="25.5" customHeight="1">
      <c r="A59" s="17"/>
      <c r="B59" s="46" t="s">
        <v>86</v>
      </c>
      <c r="C59" s="18">
        <v>3242</v>
      </c>
      <c r="D59" s="18" t="s">
        <v>87</v>
      </c>
      <c r="E59" s="47" t="s">
        <v>88</v>
      </c>
      <c r="F59" s="48">
        <f>G59</f>
        <v>130000</v>
      </c>
      <c r="G59" s="100">
        <f>50000+30000+G60</f>
        <v>130000</v>
      </c>
      <c r="H59" s="48">
        <v>0</v>
      </c>
      <c r="I59" s="48">
        <v>0</v>
      </c>
      <c r="J59" s="49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50">
        <f>F59+K59</f>
        <v>130000</v>
      </c>
      <c r="R59" s="17"/>
    </row>
    <row r="60" spans="1:18" s="73" customFormat="1" ht="33.75" customHeight="1">
      <c r="A60" s="159"/>
      <c r="B60" s="203"/>
      <c r="C60" s="203"/>
      <c r="D60" s="203"/>
      <c r="E60" s="92" t="str">
        <f>E53</f>
        <v>в. т.ч.  за рахунок субвенції з інших місцевих бюджетів</v>
      </c>
      <c r="F60" s="96">
        <f>G60</f>
        <v>50000</v>
      </c>
      <c r="G60" s="97">
        <v>50000</v>
      </c>
      <c r="H60" s="93">
        <v>0</v>
      </c>
      <c r="I60" s="94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53">
        <f>F60+K60</f>
        <v>50000</v>
      </c>
      <c r="R60" s="159"/>
    </row>
    <row r="61" spans="1:18" s="21" customFormat="1" ht="18" customHeight="1">
      <c r="A61" s="17"/>
      <c r="B61" s="101"/>
      <c r="C61" s="19">
        <v>4000</v>
      </c>
      <c r="D61" s="19"/>
      <c r="E61" s="35" t="s">
        <v>89</v>
      </c>
      <c r="F61" s="36">
        <f t="shared" ref="F61:Q61" si="17">F62+F63+F64</f>
        <v>5032700</v>
      </c>
      <c r="G61" s="147">
        <f t="shared" si="17"/>
        <v>5032700</v>
      </c>
      <c r="H61" s="147">
        <f t="shared" si="17"/>
        <v>2135000</v>
      </c>
      <c r="I61" s="147">
        <f t="shared" si="17"/>
        <v>1248000</v>
      </c>
      <c r="J61" s="147">
        <f t="shared" si="17"/>
        <v>0</v>
      </c>
      <c r="K61" s="147">
        <f t="shared" si="17"/>
        <v>46000</v>
      </c>
      <c r="L61" s="147">
        <f t="shared" si="17"/>
        <v>0</v>
      </c>
      <c r="M61" s="147">
        <f t="shared" si="17"/>
        <v>46000</v>
      </c>
      <c r="N61" s="147">
        <f t="shared" si="17"/>
        <v>1000</v>
      </c>
      <c r="O61" s="147">
        <f t="shared" si="17"/>
        <v>0</v>
      </c>
      <c r="P61" s="147">
        <f t="shared" si="17"/>
        <v>0</v>
      </c>
      <c r="Q61" s="147">
        <f t="shared" si="17"/>
        <v>5078700</v>
      </c>
      <c r="R61" s="17"/>
    </row>
    <row r="62" spans="1:18" s="21" customFormat="1" ht="20.45" customHeight="1">
      <c r="A62" s="17"/>
      <c r="B62" s="46" t="s">
        <v>90</v>
      </c>
      <c r="C62" s="81">
        <v>4030</v>
      </c>
      <c r="D62" s="46" t="s">
        <v>91</v>
      </c>
      <c r="E62" s="47" t="s">
        <v>92</v>
      </c>
      <c r="F62" s="48">
        <f>G62</f>
        <v>394200</v>
      </c>
      <c r="G62" s="100">
        <v>394200</v>
      </c>
      <c r="H62" s="100">
        <v>260000</v>
      </c>
      <c r="I62" s="100">
        <f>3000+35000+35000</f>
        <v>73000</v>
      </c>
      <c r="J62" s="49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50">
        <f>F62+K62</f>
        <v>394200</v>
      </c>
      <c r="R62" s="17"/>
    </row>
    <row r="63" spans="1:18" s="21" customFormat="1" ht="25.5" customHeight="1">
      <c r="A63" s="17"/>
      <c r="B63" s="46" t="s">
        <v>93</v>
      </c>
      <c r="C63" s="81">
        <v>4060</v>
      </c>
      <c r="D63" s="18" t="s">
        <v>94</v>
      </c>
      <c r="E63" s="47" t="s">
        <v>95</v>
      </c>
      <c r="F63" s="153">
        <f>G63</f>
        <v>4616500</v>
      </c>
      <c r="G63" s="100">
        <f>3412500+294000+300000+610000</f>
        <v>4616500</v>
      </c>
      <c r="H63" s="100">
        <v>1875000</v>
      </c>
      <c r="I63" s="100">
        <f>1025000+150000</f>
        <v>1175000</v>
      </c>
      <c r="J63" s="49">
        <v>0</v>
      </c>
      <c r="K63" s="153">
        <f>M63+L63</f>
        <v>46000</v>
      </c>
      <c r="L63" s="153">
        <v>0</v>
      </c>
      <c r="M63" s="100">
        <v>46000</v>
      </c>
      <c r="N63" s="100">
        <v>1000</v>
      </c>
      <c r="O63" s="153">
        <v>0</v>
      </c>
      <c r="P63" s="153">
        <v>0</v>
      </c>
      <c r="Q63" s="154">
        <f>F63+K63</f>
        <v>4662500</v>
      </c>
      <c r="R63" s="17"/>
    </row>
    <row r="64" spans="1:18" s="21" customFormat="1" ht="25.5" customHeight="1">
      <c r="A64" s="17"/>
      <c r="B64" s="85" t="s">
        <v>96</v>
      </c>
      <c r="C64" s="81">
        <v>4082</v>
      </c>
      <c r="D64" s="85" t="s">
        <v>97</v>
      </c>
      <c r="E64" s="86" t="s">
        <v>98</v>
      </c>
      <c r="F64" s="48">
        <f>G64</f>
        <v>22000</v>
      </c>
      <c r="G64" s="100">
        <f>2000+20000</f>
        <v>22000</v>
      </c>
      <c r="H64" s="48">
        <v>0</v>
      </c>
      <c r="I64" s="48">
        <v>0</v>
      </c>
      <c r="J64" s="49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50">
        <f>F64+K64</f>
        <v>22000</v>
      </c>
      <c r="R64" s="17"/>
    </row>
    <row r="65" spans="1:1025" s="21" customFormat="1" ht="17.25" customHeight="1">
      <c r="A65" s="17"/>
      <c r="B65" s="102"/>
      <c r="C65" s="103">
        <v>5000</v>
      </c>
      <c r="D65" s="102"/>
      <c r="E65" s="104" t="s">
        <v>99</v>
      </c>
      <c r="F65" s="36">
        <f>F67+F66</f>
        <v>29000</v>
      </c>
      <c r="G65" s="147">
        <f t="shared" ref="G65:Q65" si="18">G67+G66</f>
        <v>29000</v>
      </c>
      <c r="H65" s="147">
        <f t="shared" si="18"/>
        <v>0</v>
      </c>
      <c r="I65" s="147">
        <f t="shared" si="18"/>
        <v>0</v>
      </c>
      <c r="J65" s="147">
        <f t="shared" si="18"/>
        <v>0</v>
      </c>
      <c r="K65" s="147">
        <f t="shared" si="18"/>
        <v>0</v>
      </c>
      <c r="L65" s="147">
        <f t="shared" si="18"/>
        <v>0</v>
      </c>
      <c r="M65" s="147">
        <f t="shared" si="18"/>
        <v>0</v>
      </c>
      <c r="N65" s="147">
        <f t="shared" si="18"/>
        <v>0</v>
      </c>
      <c r="O65" s="147">
        <f t="shared" si="18"/>
        <v>0</v>
      </c>
      <c r="P65" s="147">
        <f t="shared" si="18"/>
        <v>0</v>
      </c>
      <c r="Q65" s="147">
        <f t="shared" si="18"/>
        <v>29000</v>
      </c>
      <c r="R65" s="17"/>
    </row>
    <row r="66" spans="1:1025" s="61" customFormat="1" ht="45" hidden="1">
      <c r="A66" s="56"/>
      <c r="B66" s="158" t="s">
        <v>171</v>
      </c>
      <c r="C66" s="184">
        <v>5061</v>
      </c>
      <c r="D66" s="105" t="s">
        <v>101</v>
      </c>
      <c r="E66" s="86" t="s">
        <v>172</v>
      </c>
      <c r="F66" s="153">
        <f>G66</f>
        <v>0</v>
      </c>
      <c r="G66" s="100"/>
      <c r="H66" s="153">
        <v>0</v>
      </c>
      <c r="I66" s="153">
        <v>0</v>
      </c>
      <c r="J66" s="49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4">
        <f>F66+K66</f>
        <v>0</v>
      </c>
      <c r="R66" s="56"/>
    </row>
    <row r="67" spans="1:1025" s="21" customFormat="1" ht="34.5" customHeight="1">
      <c r="A67" s="17"/>
      <c r="B67" s="46" t="s">
        <v>100</v>
      </c>
      <c r="C67" s="18">
        <v>5062</v>
      </c>
      <c r="D67" s="105" t="s">
        <v>101</v>
      </c>
      <c r="E67" s="47" t="s">
        <v>102</v>
      </c>
      <c r="F67" s="48">
        <f>G67</f>
        <v>29000</v>
      </c>
      <c r="G67" s="100">
        <v>29000</v>
      </c>
      <c r="H67" s="48">
        <v>0</v>
      </c>
      <c r="I67" s="48">
        <v>0</v>
      </c>
      <c r="J67" s="49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50">
        <f>F67+K67</f>
        <v>29000</v>
      </c>
      <c r="R67" s="17"/>
    </row>
    <row r="68" spans="1:1025" s="21" customFormat="1" ht="20.45" customHeight="1">
      <c r="A68" s="17"/>
      <c r="B68" s="185"/>
      <c r="C68" s="19">
        <v>6000</v>
      </c>
      <c r="D68" s="33"/>
      <c r="E68" s="35" t="s">
        <v>103</v>
      </c>
      <c r="F68" s="36">
        <f t="shared" ref="F68:Q68" si="19">F69+F74</f>
        <v>4873000</v>
      </c>
      <c r="G68" s="36">
        <f t="shared" si="19"/>
        <v>4873000</v>
      </c>
      <c r="H68" s="36">
        <f t="shared" si="19"/>
        <v>0</v>
      </c>
      <c r="I68" s="36">
        <f t="shared" si="19"/>
        <v>1208000</v>
      </c>
      <c r="J68" s="36">
        <f t="shared" si="19"/>
        <v>0</v>
      </c>
      <c r="K68" s="36">
        <f t="shared" si="19"/>
        <v>0</v>
      </c>
      <c r="L68" s="36">
        <f t="shared" si="19"/>
        <v>0</v>
      </c>
      <c r="M68" s="36">
        <f t="shared" si="19"/>
        <v>0</v>
      </c>
      <c r="N68" s="36">
        <f t="shared" si="19"/>
        <v>0</v>
      </c>
      <c r="O68" s="36">
        <f t="shared" si="19"/>
        <v>0</v>
      </c>
      <c r="P68" s="36">
        <f t="shared" si="19"/>
        <v>0</v>
      </c>
      <c r="Q68" s="36">
        <f t="shared" si="19"/>
        <v>4873000</v>
      </c>
      <c r="R68" s="17"/>
    </row>
    <row r="69" spans="1:1025" s="21" customFormat="1" ht="25.5" customHeight="1">
      <c r="A69" s="17"/>
      <c r="B69" s="46" t="s">
        <v>104</v>
      </c>
      <c r="C69" s="46" t="s">
        <v>105</v>
      </c>
      <c r="D69" s="105" t="s">
        <v>106</v>
      </c>
      <c r="E69" s="47" t="s">
        <v>107</v>
      </c>
      <c r="F69" s="48">
        <f>G69</f>
        <v>3265000</v>
      </c>
      <c r="G69" s="100">
        <f>600000+2600000+40000+25000</f>
        <v>3265000</v>
      </c>
      <c r="H69" s="48">
        <v>0</v>
      </c>
      <c r="I69" s="48">
        <v>0</v>
      </c>
      <c r="J69" s="49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50">
        <f>F69+K69</f>
        <v>3265000</v>
      </c>
      <c r="R69" s="106"/>
      <c r="S69" s="106"/>
    </row>
    <row r="70" spans="1:1025" s="21" customFormat="1" ht="34.15" customHeight="1">
      <c r="A70" s="144"/>
      <c r="B70" s="210" t="s">
        <v>45</v>
      </c>
      <c r="C70" s="210" t="s">
        <v>46</v>
      </c>
      <c r="D70" s="210" t="s">
        <v>15</v>
      </c>
      <c r="E70" s="210" t="s">
        <v>47</v>
      </c>
      <c r="F70" s="208" t="s">
        <v>10</v>
      </c>
      <c r="G70" s="208"/>
      <c r="H70" s="208"/>
      <c r="I70" s="208"/>
      <c r="J70" s="208"/>
      <c r="K70" s="208" t="s">
        <v>3</v>
      </c>
      <c r="L70" s="208"/>
      <c r="M70" s="208"/>
      <c r="N70" s="208"/>
      <c r="O70" s="208"/>
      <c r="P70" s="208"/>
      <c r="Q70" s="208" t="s">
        <v>17</v>
      </c>
      <c r="R70" s="144"/>
    </row>
    <row r="71" spans="1:1025" s="21" customFormat="1" ht="37.5" customHeight="1">
      <c r="A71" s="144"/>
      <c r="B71" s="210"/>
      <c r="C71" s="210"/>
      <c r="D71" s="210"/>
      <c r="E71" s="210"/>
      <c r="F71" s="208" t="s">
        <v>2</v>
      </c>
      <c r="G71" s="209" t="s">
        <v>18</v>
      </c>
      <c r="H71" s="210" t="s">
        <v>19</v>
      </c>
      <c r="I71" s="210"/>
      <c r="J71" s="209" t="s">
        <v>20</v>
      </c>
      <c r="K71" s="208" t="s">
        <v>2</v>
      </c>
      <c r="L71" s="209" t="s">
        <v>21</v>
      </c>
      <c r="M71" s="209" t="s">
        <v>18</v>
      </c>
      <c r="N71" s="210" t="s">
        <v>19</v>
      </c>
      <c r="O71" s="210"/>
      <c r="P71" s="209" t="s">
        <v>20</v>
      </c>
      <c r="Q71" s="208"/>
      <c r="R71" s="144"/>
    </row>
    <row r="72" spans="1:1025" s="21" customFormat="1" ht="58.15" customHeight="1">
      <c r="A72" s="144"/>
      <c r="B72" s="210"/>
      <c r="C72" s="210"/>
      <c r="D72" s="210"/>
      <c r="E72" s="210"/>
      <c r="F72" s="208"/>
      <c r="G72" s="209"/>
      <c r="H72" s="182" t="s">
        <v>22</v>
      </c>
      <c r="I72" s="182" t="s">
        <v>23</v>
      </c>
      <c r="J72" s="209"/>
      <c r="K72" s="208"/>
      <c r="L72" s="209"/>
      <c r="M72" s="209"/>
      <c r="N72" s="182" t="s">
        <v>22</v>
      </c>
      <c r="O72" s="182" t="s">
        <v>23</v>
      </c>
      <c r="P72" s="209"/>
      <c r="Q72" s="208"/>
      <c r="R72" s="144"/>
    </row>
    <row r="73" spans="1:1025" s="21" customFormat="1" ht="19.5" customHeight="1">
      <c r="A73" s="144"/>
      <c r="B73" s="182">
        <v>1</v>
      </c>
      <c r="C73" s="24">
        <v>2</v>
      </c>
      <c r="D73" s="24">
        <v>3</v>
      </c>
      <c r="E73" s="182">
        <v>4</v>
      </c>
      <c r="F73" s="179">
        <v>5</v>
      </c>
      <c r="G73" s="181">
        <v>6</v>
      </c>
      <c r="H73" s="182">
        <v>7</v>
      </c>
      <c r="I73" s="65">
        <v>8</v>
      </c>
      <c r="J73" s="66">
        <v>9</v>
      </c>
      <c r="K73" s="65">
        <v>10</v>
      </c>
      <c r="L73" s="67">
        <v>11</v>
      </c>
      <c r="M73" s="67">
        <v>12</v>
      </c>
      <c r="N73" s="65">
        <v>13</v>
      </c>
      <c r="O73" s="65">
        <v>14</v>
      </c>
      <c r="P73" s="67">
        <v>15</v>
      </c>
      <c r="Q73" s="180">
        <v>16</v>
      </c>
      <c r="R73" s="144"/>
    </row>
    <row r="74" spans="1:1025" s="21" customFormat="1" ht="25.5" customHeight="1">
      <c r="A74" s="17"/>
      <c r="B74" s="46" t="s">
        <v>108</v>
      </c>
      <c r="C74" s="46" t="s">
        <v>109</v>
      </c>
      <c r="D74" s="46" t="s">
        <v>106</v>
      </c>
      <c r="E74" s="47" t="s">
        <v>110</v>
      </c>
      <c r="F74" s="48">
        <f>G74</f>
        <v>1608000</v>
      </c>
      <c r="G74" s="100">
        <f>1408000+200000</f>
        <v>1608000</v>
      </c>
      <c r="H74" s="100">
        <v>0</v>
      </c>
      <c r="I74" s="100">
        <f>1208000</f>
        <v>1208000</v>
      </c>
      <c r="J74" s="49">
        <v>0</v>
      </c>
      <c r="K74" s="48">
        <f>L74</f>
        <v>0</v>
      </c>
      <c r="L74" s="48">
        <v>0</v>
      </c>
      <c r="M74" s="48">
        <v>0</v>
      </c>
      <c r="N74" s="48">
        <v>0</v>
      </c>
      <c r="O74" s="48">
        <v>0</v>
      </c>
      <c r="P74" s="48">
        <f>L74</f>
        <v>0</v>
      </c>
      <c r="Q74" s="50">
        <f>F74+K74</f>
        <v>1608000</v>
      </c>
      <c r="R74" s="17"/>
    </row>
    <row r="75" spans="1:1025" s="110" customFormat="1" ht="25.5" customHeight="1">
      <c r="A75" s="162"/>
      <c r="B75" s="163"/>
      <c r="C75" s="163" t="s">
        <v>162</v>
      </c>
      <c r="D75" s="163"/>
      <c r="E75" s="146" t="s">
        <v>163</v>
      </c>
      <c r="F75" s="147">
        <f>SUM(F76:F82)</f>
        <v>1737000</v>
      </c>
      <c r="G75" s="147">
        <f t="shared" ref="G75:Q75" si="20">SUM(G76:G82)</f>
        <v>1737000</v>
      </c>
      <c r="H75" s="147">
        <f t="shared" si="20"/>
        <v>0</v>
      </c>
      <c r="I75" s="147">
        <f t="shared" si="20"/>
        <v>0</v>
      </c>
      <c r="J75" s="147">
        <f t="shared" si="20"/>
        <v>0</v>
      </c>
      <c r="K75" s="147">
        <f t="shared" si="20"/>
        <v>2760000</v>
      </c>
      <c r="L75" s="147">
        <f t="shared" si="20"/>
        <v>2699000</v>
      </c>
      <c r="M75" s="147">
        <f t="shared" si="20"/>
        <v>61000</v>
      </c>
      <c r="N75" s="147">
        <f t="shared" si="20"/>
        <v>0</v>
      </c>
      <c r="O75" s="147">
        <f t="shared" si="20"/>
        <v>0</v>
      </c>
      <c r="P75" s="147">
        <f t="shared" si="20"/>
        <v>2699000</v>
      </c>
      <c r="Q75" s="147">
        <f t="shared" si="20"/>
        <v>4497000</v>
      </c>
      <c r="R75" s="162"/>
    </row>
    <row r="76" spans="1:1025" s="21" customFormat="1" ht="24.75" customHeight="1">
      <c r="A76" s="17"/>
      <c r="B76" s="46" t="s">
        <v>111</v>
      </c>
      <c r="C76" s="46" t="s">
        <v>112</v>
      </c>
      <c r="D76" s="46" t="s">
        <v>113</v>
      </c>
      <c r="E76" s="47" t="s">
        <v>114</v>
      </c>
      <c r="F76" s="48">
        <f>G76</f>
        <v>200000</v>
      </c>
      <c r="G76" s="100">
        <f>100000+150000-50000</f>
        <v>200000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f t="shared" ref="Q76:Q82" si="21">F76+K76</f>
        <v>200000</v>
      </c>
      <c r="R76" s="17"/>
    </row>
    <row r="77" spans="1:1025" s="21" customFormat="1" ht="25.5" hidden="1" customHeight="1">
      <c r="A77" s="144"/>
      <c r="B77" s="176" t="s">
        <v>179</v>
      </c>
      <c r="C77" s="176" t="s">
        <v>177</v>
      </c>
      <c r="D77" s="158" t="s">
        <v>158</v>
      </c>
      <c r="E77" s="152" t="s">
        <v>178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53">
        <f>L77</f>
        <v>0</v>
      </c>
      <c r="L77" s="202"/>
      <c r="M77" s="107">
        <v>0</v>
      </c>
      <c r="N77" s="107">
        <v>0</v>
      </c>
      <c r="O77" s="107">
        <v>0</v>
      </c>
      <c r="P77" s="153">
        <f>L77</f>
        <v>0</v>
      </c>
      <c r="Q77" s="107">
        <f t="shared" si="21"/>
        <v>0</v>
      </c>
      <c r="R77" s="144"/>
    </row>
    <row r="78" spans="1:1025" s="142" customFormat="1" ht="30.75" customHeight="1">
      <c r="A78" s="159"/>
      <c r="B78" s="158" t="s">
        <v>156</v>
      </c>
      <c r="C78" s="158" t="s">
        <v>157</v>
      </c>
      <c r="D78" s="158" t="s">
        <v>158</v>
      </c>
      <c r="E78" s="152" t="s">
        <v>159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f>L78</f>
        <v>2050000</v>
      </c>
      <c r="L78" s="160">
        <f>50000+2000000</f>
        <v>2050000</v>
      </c>
      <c r="M78" s="153">
        <v>0</v>
      </c>
      <c r="N78" s="153">
        <v>0</v>
      </c>
      <c r="O78" s="153">
        <v>0</v>
      </c>
      <c r="P78" s="153">
        <f>L78</f>
        <v>2050000</v>
      </c>
      <c r="Q78" s="153">
        <f t="shared" si="21"/>
        <v>2050000</v>
      </c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/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/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/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/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/>
      <c r="IY78" s="143"/>
      <c r="IZ78" s="143"/>
      <c r="JA78" s="143"/>
      <c r="JB78" s="143"/>
      <c r="JC78" s="143"/>
      <c r="JD78" s="143"/>
      <c r="JE78" s="143"/>
      <c r="JF78" s="143"/>
      <c r="JG78" s="143"/>
      <c r="JH78" s="143"/>
      <c r="JI78" s="143"/>
      <c r="JJ78" s="143"/>
      <c r="JK78" s="143"/>
      <c r="JL78" s="143"/>
      <c r="JM78" s="143"/>
      <c r="JN78" s="143"/>
      <c r="JO78" s="143"/>
      <c r="JP78" s="143"/>
      <c r="JQ78" s="143"/>
      <c r="JR78" s="143"/>
      <c r="JS78" s="143"/>
      <c r="JT78" s="143"/>
      <c r="JU78" s="143"/>
      <c r="JV78" s="143"/>
      <c r="JW78" s="143"/>
      <c r="JX78" s="143"/>
      <c r="JY78" s="143"/>
      <c r="JZ78" s="143"/>
      <c r="KA78" s="143"/>
      <c r="KB78" s="143"/>
      <c r="KC78" s="143"/>
      <c r="KD78" s="143"/>
      <c r="KE78" s="143"/>
      <c r="KF78" s="143"/>
      <c r="KG78" s="143"/>
      <c r="KH78" s="143"/>
      <c r="KI78" s="143"/>
      <c r="KJ78" s="143"/>
      <c r="KK78" s="143"/>
      <c r="KL78" s="143"/>
      <c r="KM78" s="143"/>
      <c r="KN78" s="143"/>
      <c r="KO78" s="143"/>
      <c r="KP78" s="143"/>
      <c r="KQ78" s="143"/>
      <c r="KR78" s="143"/>
      <c r="KS78" s="143"/>
      <c r="KT78" s="143"/>
      <c r="KU78" s="143"/>
      <c r="KV78" s="143"/>
      <c r="KW78" s="143"/>
      <c r="KX78" s="143"/>
      <c r="KY78" s="143"/>
      <c r="KZ78" s="143"/>
      <c r="LA78" s="143"/>
      <c r="LB78" s="143"/>
      <c r="LC78" s="143"/>
      <c r="LD78" s="143"/>
      <c r="LE78" s="143"/>
      <c r="LF78" s="143"/>
      <c r="LG78" s="143"/>
      <c r="LH78" s="143"/>
      <c r="LI78" s="143"/>
      <c r="LJ78" s="143"/>
      <c r="LK78" s="143"/>
      <c r="LL78" s="143"/>
      <c r="LM78" s="143"/>
      <c r="LN78" s="143"/>
      <c r="LO78" s="143"/>
      <c r="LP78" s="143"/>
      <c r="LQ78" s="143"/>
      <c r="LR78" s="143"/>
      <c r="LS78" s="143"/>
      <c r="LT78" s="143"/>
      <c r="LU78" s="143"/>
      <c r="LV78" s="143"/>
      <c r="LW78" s="143"/>
      <c r="LX78" s="143"/>
      <c r="LY78" s="143"/>
      <c r="LZ78" s="143"/>
      <c r="MA78" s="143"/>
      <c r="MB78" s="143"/>
      <c r="MC78" s="143"/>
      <c r="MD78" s="143"/>
      <c r="ME78" s="143"/>
      <c r="MF78" s="143"/>
      <c r="MG78" s="143"/>
      <c r="MH78" s="143"/>
      <c r="MI78" s="143"/>
      <c r="MJ78" s="143"/>
      <c r="MK78" s="143"/>
      <c r="ML78" s="143"/>
      <c r="MM78" s="143"/>
      <c r="MN78" s="143"/>
      <c r="MO78" s="143"/>
      <c r="MP78" s="143"/>
      <c r="MQ78" s="143"/>
      <c r="MR78" s="143"/>
      <c r="MS78" s="143"/>
      <c r="MT78" s="143"/>
      <c r="MU78" s="143"/>
      <c r="MV78" s="143"/>
      <c r="MW78" s="143"/>
      <c r="MX78" s="143"/>
      <c r="MY78" s="143"/>
      <c r="MZ78" s="143"/>
      <c r="NA78" s="143"/>
      <c r="NB78" s="143"/>
      <c r="NC78" s="143"/>
      <c r="ND78" s="143"/>
      <c r="NE78" s="143"/>
      <c r="NF78" s="143"/>
      <c r="NG78" s="143"/>
      <c r="NH78" s="143"/>
      <c r="NI78" s="143"/>
      <c r="NJ78" s="143"/>
      <c r="NK78" s="143"/>
      <c r="NL78" s="143"/>
      <c r="NM78" s="143"/>
      <c r="NN78" s="143"/>
      <c r="NO78" s="143"/>
      <c r="NP78" s="143"/>
      <c r="NQ78" s="143"/>
      <c r="NR78" s="143"/>
      <c r="NS78" s="143"/>
      <c r="NT78" s="143"/>
      <c r="NU78" s="143"/>
      <c r="NV78" s="143"/>
      <c r="NW78" s="143"/>
      <c r="NX78" s="143"/>
      <c r="NY78" s="143"/>
      <c r="NZ78" s="143"/>
      <c r="OA78" s="143"/>
      <c r="OB78" s="143"/>
      <c r="OC78" s="143"/>
      <c r="OD78" s="143"/>
      <c r="OE78" s="143"/>
      <c r="OF78" s="143"/>
      <c r="OG78" s="143"/>
      <c r="OH78" s="143"/>
      <c r="OI78" s="143"/>
      <c r="OJ78" s="143"/>
      <c r="OK78" s="143"/>
      <c r="OL78" s="143"/>
      <c r="OM78" s="143"/>
      <c r="ON78" s="143"/>
      <c r="OO78" s="143"/>
      <c r="OP78" s="143"/>
      <c r="OQ78" s="143"/>
      <c r="OR78" s="143"/>
      <c r="OS78" s="143"/>
      <c r="OT78" s="143"/>
      <c r="OU78" s="143"/>
      <c r="OV78" s="143"/>
      <c r="OW78" s="143"/>
      <c r="OX78" s="143"/>
      <c r="OY78" s="143"/>
      <c r="OZ78" s="143"/>
      <c r="PA78" s="143"/>
      <c r="PB78" s="143"/>
      <c r="PC78" s="143"/>
      <c r="PD78" s="143"/>
      <c r="PE78" s="143"/>
      <c r="PF78" s="143"/>
      <c r="PG78" s="143"/>
      <c r="PH78" s="143"/>
      <c r="PI78" s="143"/>
      <c r="PJ78" s="143"/>
      <c r="PK78" s="143"/>
      <c r="PL78" s="143"/>
      <c r="PM78" s="143"/>
      <c r="PN78" s="143"/>
      <c r="PO78" s="143"/>
      <c r="PP78" s="143"/>
      <c r="PQ78" s="143"/>
      <c r="PR78" s="143"/>
      <c r="PS78" s="143"/>
      <c r="PT78" s="143"/>
      <c r="PU78" s="143"/>
      <c r="PV78" s="143"/>
      <c r="PW78" s="143"/>
      <c r="PX78" s="143"/>
      <c r="PY78" s="143"/>
      <c r="PZ78" s="143"/>
      <c r="QA78" s="143"/>
      <c r="QB78" s="143"/>
      <c r="QC78" s="143"/>
      <c r="QD78" s="143"/>
      <c r="QE78" s="143"/>
      <c r="QF78" s="143"/>
      <c r="QG78" s="143"/>
      <c r="QH78" s="143"/>
      <c r="QI78" s="143"/>
      <c r="QJ78" s="143"/>
      <c r="QK78" s="143"/>
      <c r="QL78" s="143"/>
      <c r="QM78" s="143"/>
      <c r="QN78" s="143"/>
      <c r="QO78" s="143"/>
      <c r="QP78" s="143"/>
      <c r="QQ78" s="143"/>
      <c r="QR78" s="143"/>
      <c r="QS78" s="143"/>
      <c r="QT78" s="143"/>
      <c r="QU78" s="143"/>
      <c r="QV78" s="143"/>
      <c r="QW78" s="143"/>
      <c r="QX78" s="143"/>
      <c r="QY78" s="143"/>
      <c r="QZ78" s="143"/>
      <c r="RA78" s="143"/>
      <c r="RB78" s="143"/>
      <c r="RC78" s="143"/>
      <c r="RD78" s="143"/>
      <c r="RE78" s="143"/>
      <c r="RF78" s="143"/>
      <c r="RG78" s="143"/>
      <c r="RH78" s="143"/>
      <c r="RI78" s="143"/>
      <c r="RJ78" s="143"/>
      <c r="RK78" s="143"/>
      <c r="RL78" s="143"/>
      <c r="RM78" s="143"/>
      <c r="RN78" s="143"/>
      <c r="RO78" s="143"/>
      <c r="RP78" s="143"/>
      <c r="RQ78" s="143"/>
      <c r="RR78" s="143"/>
      <c r="RS78" s="143"/>
      <c r="RT78" s="143"/>
      <c r="RU78" s="143"/>
      <c r="RV78" s="143"/>
      <c r="RW78" s="143"/>
      <c r="RX78" s="143"/>
      <c r="RY78" s="143"/>
      <c r="RZ78" s="143"/>
      <c r="SA78" s="143"/>
      <c r="SB78" s="143"/>
      <c r="SC78" s="143"/>
      <c r="SD78" s="143"/>
      <c r="SE78" s="143"/>
      <c r="SF78" s="143"/>
      <c r="SG78" s="143"/>
      <c r="SH78" s="143"/>
      <c r="SI78" s="143"/>
      <c r="SJ78" s="143"/>
      <c r="SK78" s="143"/>
      <c r="SL78" s="143"/>
      <c r="SM78" s="143"/>
      <c r="SN78" s="143"/>
      <c r="SO78" s="143"/>
      <c r="SP78" s="143"/>
      <c r="SQ78" s="143"/>
      <c r="SR78" s="143"/>
      <c r="SS78" s="143"/>
      <c r="ST78" s="143"/>
      <c r="SU78" s="143"/>
      <c r="SV78" s="143"/>
      <c r="SW78" s="143"/>
      <c r="SX78" s="143"/>
      <c r="SY78" s="143"/>
      <c r="SZ78" s="143"/>
      <c r="TA78" s="143"/>
      <c r="TB78" s="143"/>
      <c r="TC78" s="143"/>
      <c r="TD78" s="143"/>
      <c r="TE78" s="143"/>
      <c r="TF78" s="143"/>
      <c r="TG78" s="143"/>
      <c r="TH78" s="143"/>
      <c r="TI78" s="143"/>
      <c r="TJ78" s="143"/>
      <c r="TK78" s="143"/>
      <c r="TL78" s="143"/>
      <c r="TM78" s="143"/>
      <c r="TN78" s="143"/>
      <c r="TO78" s="143"/>
      <c r="TP78" s="143"/>
      <c r="TQ78" s="143"/>
      <c r="TR78" s="143"/>
      <c r="TS78" s="143"/>
      <c r="TT78" s="143"/>
      <c r="TU78" s="143"/>
      <c r="TV78" s="143"/>
      <c r="TW78" s="143"/>
      <c r="TX78" s="143"/>
      <c r="TY78" s="143"/>
      <c r="TZ78" s="143"/>
      <c r="UA78" s="143"/>
      <c r="UB78" s="143"/>
      <c r="UC78" s="143"/>
      <c r="UD78" s="143"/>
      <c r="UE78" s="143"/>
      <c r="UF78" s="143"/>
      <c r="UG78" s="143"/>
      <c r="UH78" s="143"/>
      <c r="UI78" s="143"/>
      <c r="UJ78" s="143"/>
      <c r="UK78" s="143"/>
      <c r="UL78" s="143"/>
      <c r="UM78" s="143"/>
      <c r="UN78" s="143"/>
      <c r="UO78" s="143"/>
      <c r="UP78" s="143"/>
      <c r="UQ78" s="143"/>
      <c r="UR78" s="143"/>
      <c r="US78" s="143"/>
      <c r="UT78" s="143"/>
      <c r="UU78" s="143"/>
      <c r="UV78" s="143"/>
      <c r="UW78" s="143"/>
      <c r="UX78" s="143"/>
      <c r="UY78" s="143"/>
      <c r="UZ78" s="143"/>
      <c r="VA78" s="143"/>
      <c r="VB78" s="143"/>
      <c r="VC78" s="143"/>
      <c r="VD78" s="143"/>
      <c r="VE78" s="143"/>
      <c r="VF78" s="143"/>
      <c r="VG78" s="143"/>
      <c r="VH78" s="143"/>
      <c r="VI78" s="143"/>
      <c r="VJ78" s="143"/>
      <c r="VK78" s="143"/>
      <c r="VL78" s="143"/>
      <c r="VM78" s="143"/>
      <c r="VN78" s="143"/>
      <c r="VO78" s="143"/>
      <c r="VP78" s="143"/>
      <c r="VQ78" s="143"/>
      <c r="VR78" s="143"/>
      <c r="VS78" s="143"/>
      <c r="VT78" s="143"/>
      <c r="VU78" s="143"/>
      <c r="VV78" s="143"/>
      <c r="VW78" s="143"/>
      <c r="VX78" s="143"/>
      <c r="VY78" s="143"/>
      <c r="VZ78" s="143"/>
      <c r="WA78" s="143"/>
      <c r="WB78" s="143"/>
      <c r="WC78" s="143"/>
      <c r="WD78" s="143"/>
      <c r="WE78" s="143"/>
      <c r="WF78" s="143"/>
      <c r="WG78" s="143"/>
      <c r="WH78" s="143"/>
      <c r="WI78" s="143"/>
      <c r="WJ78" s="143"/>
      <c r="WK78" s="143"/>
      <c r="WL78" s="143"/>
      <c r="WM78" s="143"/>
      <c r="WN78" s="143"/>
      <c r="WO78" s="143"/>
      <c r="WP78" s="143"/>
      <c r="WQ78" s="143"/>
      <c r="WR78" s="143"/>
      <c r="WS78" s="143"/>
      <c r="WT78" s="143"/>
      <c r="WU78" s="143"/>
      <c r="WV78" s="143"/>
      <c r="WW78" s="143"/>
      <c r="WX78" s="143"/>
      <c r="WY78" s="143"/>
      <c r="WZ78" s="143"/>
      <c r="XA78" s="143"/>
      <c r="XB78" s="143"/>
      <c r="XC78" s="143"/>
      <c r="XD78" s="143"/>
      <c r="XE78" s="143"/>
      <c r="XF78" s="143"/>
      <c r="XG78" s="143"/>
      <c r="XH78" s="143"/>
      <c r="XI78" s="143"/>
      <c r="XJ78" s="143"/>
      <c r="XK78" s="143"/>
      <c r="XL78" s="143"/>
      <c r="XM78" s="143"/>
      <c r="XN78" s="143"/>
      <c r="XO78" s="143"/>
      <c r="XP78" s="143"/>
      <c r="XQ78" s="143"/>
      <c r="XR78" s="143"/>
      <c r="XS78" s="143"/>
      <c r="XT78" s="143"/>
      <c r="XU78" s="143"/>
      <c r="XV78" s="143"/>
      <c r="XW78" s="143"/>
      <c r="XX78" s="143"/>
      <c r="XY78" s="143"/>
      <c r="XZ78" s="143"/>
      <c r="YA78" s="143"/>
      <c r="YB78" s="143"/>
      <c r="YC78" s="143"/>
      <c r="YD78" s="143"/>
      <c r="YE78" s="143"/>
      <c r="YF78" s="143"/>
      <c r="YG78" s="143"/>
      <c r="YH78" s="143"/>
      <c r="YI78" s="143"/>
      <c r="YJ78" s="143"/>
      <c r="YK78" s="143"/>
      <c r="YL78" s="143"/>
      <c r="YM78" s="143"/>
      <c r="YN78" s="143"/>
      <c r="YO78" s="143"/>
      <c r="YP78" s="143"/>
      <c r="YQ78" s="143"/>
      <c r="YR78" s="143"/>
      <c r="YS78" s="143"/>
      <c r="YT78" s="143"/>
      <c r="YU78" s="143"/>
      <c r="YV78" s="143"/>
      <c r="YW78" s="143"/>
      <c r="YX78" s="143"/>
      <c r="YY78" s="143"/>
      <c r="YZ78" s="143"/>
      <c r="ZA78" s="143"/>
      <c r="ZB78" s="143"/>
      <c r="ZC78" s="143"/>
      <c r="ZD78" s="143"/>
      <c r="ZE78" s="143"/>
      <c r="ZF78" s="143"/>
      <c r="ZG78" s="143"/>
      <c r="ZH78" s="143"/>
      <c r="ZI78" s="143"/>
      <c r="ZJ78" s="143"/>
      <c r="ZK78" s="143"/>
      <c r="ZL78" s="143"/>
      <c r="ZM78" s="143"/>
      <c r="ZN78" s="143"/>
      <c r="ZO78" s="143"/>
      <c r="ZP78" s="143"/>
      <c r="ZQ78" s="143"/>
      <c r="ZR78" s="143"/>
      <c r="ZS78" s="143"/>
      <c r="ZT78" s="143"/>
      <c r="ZU78" s="143"/>
      <c r="ZV78" s="143"/>
      <c r="ZW78" s="143"/>
      <c r="ZX78" s="143"/>
      <c r="ZY78" s="143"/>
      <c r="ZZ78" s="143"/>
      <c r="AAA78" s="143"/>
      <c r="AAB78" s="143"/>
      <c r="AAC78" s="143"/>
      <c r="AAD78" s="143"/>
      <c r="AAE78" s="143"/>
      <c r="AAF78" s="143"/>
      <c r="AAG78" s="143"/>
      <c r="AAH78" s="143"/>
      <c r="AAI78" s="143"/>
      <c r="AAJ78" s="143"/>
      <c r="AAK78" s="143"/>
      <c r="AAL78" s="143"/>
      <c r="AAM78" s="143"/>
      <c r="AAN78" s="143"/>
      <c r="AAO78" s="143"/>
      <c r="AAP78" s="143"/>
      <c r="AAQ78" s="143"/>
      <c r="AAR78" s="143"/>
      <c r="AAS78" s="143"/>
      <c r="AAT78" s="143"/>
      <c r="AAU78" s="143"/>
      <c r="AAV78" s="143"/>
      <c r="AAW78" s="143"/>
      <c r="AAX78" s="143"/>
      <c r="AAY78" s="143"/>
      <c r="AAZ78" s="143"/>
      <c r="ABA78" s="143"/>
      <c r="ABB78" s="143"/>
      <c r="ABC78" s="143"/>
      <c r="ABD78" s="143"/>
      <c r="ABE78" s="143"/>
      <c r="ABF78" s="143"/>
      <c r="ABG78" s="143"/>
      <c r="ABH78" s="143"/>
      <c r="ABI78" s="143"/>
      <c r="ABJ78" s="143"/>
      <c r="ABK78" s="143"/>
      <c r="ABL78" s="143"/>
      <c r="ABM78" s="143"/>
      <c r="ABN78" s="143"/>
      <c r="ABO78" s="143"/>
      <c r="ABP78" s="143"/>
      <c r="ABQ78" s="143"/>
      <c r="ABR78" s="143"/>
      <c r="ABS78" s="143"/>
      <c r="ABT78" s="143"/>
      <c r="ABU78" s="143"/>
      <c r="ABV78" s="143"/>
      <c r="ABW78" s="143"/>
      <c r="ABX78" s="143"/>
      <c r="ABY78" s="143"/>
      <c r="ABZ78" s="143"/>
      <c r="ACA78" s="143"/>
      <c r="ACB78" s="143"/>
      <c r="ACC78" s="143"/>
      <c r="ACD78" s="143"/>
      <c r="ACE78" s="143"/>
      <c r="ACF78" s="143"/>
      <c r="ACG78" s="143"/>
      <c r="ACH78" s="143"/>
      <c r="ACI78" s="143"/>
      <c r="ACJ78" s="143"/>
      <c r="ACK78" s="143"/>
      <c r="ACL78" s="143"/>
      <c r="ACM78" s="143"/>
      <c r="ACN78" s="143"/>
      <c r="ACO78" s="143"/>
      <c r="ACP78" s="143"/>
      <c r="ACQ78" s="143"/>
      <c r="ACR78" s="143"/>
      <c r="ACS78" s="143"/>
      <c r="ACT78" s="143"/>
      <c r="ACU78" s="143"/>
      <c r="ACV78" s="143"/>
      <c r="ACW78" s="143"/>
      <c r="ACX78" s="143"/>
      <c r="ACY78" s="143"/>
      <c r="ACZ78" s="143"/>
      <c r="ADA78" s="143"/>
      <c r="ADB78" s="143"/>
      <c r="ADC78" s="143"/>
      <c r="ADD78" s="143"/>
      <c r="ADE78" s="143"/>
      <c r="ADF78" s="143"/>
      <c r="ADG78" s="143"/>
      <c r="ADH78" s="143"/>
      <c r="ADI78" s="143"/>
      <c r="ADJ78" s="143"/>
      <c r="ADK78" s="143"/>
      <c r="ADL78" s="143"/>
      <c r="ADM78" s="143"/>
      <c r="ADN78" s="143"/>
      <c r="ADO78" s="143"/>
      <c r="ADP78" s="143"/>
      <c r="ADQ78" s="143"/>
      <c r="ADR78" s="143"/>
      <c r="ADS78" s="143"/>
      <c r="ADT78" s="143"/>
      <c r="ADU78" s="143"/>
      <c r="ADV78" s="143"/>
      <c r="ADW78" s="143"/>
      <c r="ADX78" s="143"/>
      <c r="ADY78" s="143"/>
      <c r="ADZ78" s="143"/>
      <c r="AEA78" s="143"/>
      <c r="AEB78" s="143"/>
      <c r="AEC78" s="143"/>
      <c r="AED78" s="143"/>
      <c r="AEE78" s="143"/>
      <c r="AEF78" s="143"/>
      <c r="AEG78" s="143"/>
      <c r="AEH78" s="143"/>
      <c r="AEI78" s="143"/>
      <c r="AEJ78" s="143"/>
      <c r="AEK78" s="143"/>
      <c r="AEL78" s="143"/>
      <c r="AEM78" s="143"/>
      <c r="AEN78" s="143"/>
      <c r="AEO78" s="143"/>
      <c r="AEP78" s="143"/>
      <c r="AEQ78" s="143"/>
      <c r="AER78" s="143"/>
      <c r="AES78" s="143"/>
      <c r="AET78" s="143"/>
      <c r="AEU78" s="143"/>
      <c r="AEV78" s="143"/>
      <c r="AEW78" s="143"/>
      <c r="AEX78" s="143"/>
      <c r="AEY78" s="143"/>
      <c r="AEZ78" s="143"/>
      <c r="AFA78" s="143"/>
      <c r="AFB78" s="143"/>
      <c r="AFC78" s="143"/>
      <c r="AFD78" s="143"/>
      <c r="AFE78" s="143"/>
      <c r="AFF78" s="143"/>
      <c r="AFG78" s="143"/>
      <c r="AFH78" s="143"/>
      <c r="AFI78" s="143"/>
      <c r="AFJ78" s="143"/>
      <c r="AFK78" s="143"/>
      <c r="AFL78" s="143"/>
      <c r="AFM78" s="143"/>
      <c r="AFN78" s="143"/>
      <c r="AFO78" s="143"/>
      <c r="AFP78" s="143"/>
      <c r="AFQ78" s="143"/>
      <c r="AFR78" s="143"/>
      <c r="AFS78" s="143"/>
      <c r="AFT78" s="143"/>
      <c r="AFU78" s="143"/>
      <c r="AFV78" s="143"/>
      <c r="AFW78" s="143"/>
      <c r="AFX78" s="143"/>
      <c r="AFY78" s="143"/>
      <c r="AFZ78" s="143"/>
      <c r="AGA78" s="143"/>
      <c r="AGB78" s="143"/>
      <c r="AGC78" s="143"/>
      <c r="AGD78" s="143"/>
      <c r="AGE78" s="143"/>
      <c r="AGF78" s="143"/>
      <c r="AGG78" s="143"/>
      <c r="AGH78" s="143"/>
      <c r="AGI78" s="143"/>
      <c r="AGJ78" s="143"/>
      <c r="AGK78" s="143"/>
      <c r="AGL78" s="143"/>
      <c r="AGM78" s="143"/>
      <c r="AGN78" s="143"/>
      <c r="AGO78" s="143"/>
      <c r="AGP78" s="143"/>
      <c r="AGQ78" s="143"/>
      <c r="AGR78" s="143"/>
      <c r="AGS78" s="143"/>
      <c r="AGT78" s="143"/>
      <c r="AGU78" s="143"/>
      <c r="AGV78" s="143"/>
      <c r="AGW78" s="143"/>
      <c r="AGX78" s="143"/>
      <c r="AGY78" s="143"/>
      <c r="AGZ78" s="143"/>
      <c r="AHA78" s="143"/>
      <c r="AHB78" s="143"/>
      <c r="AHC78" s="143"/>
      <c r="AHD78" s="143"/>
      <c r="AHE78" s="143"/>
      <c r="AHF78" s="143"/>
      <c r="AHG78" s="143"/>
      <c r="AHH78" s="143"/>
      <c r="AHI78" s="143"/>
      <c r="AHJ78" s="143"/>
      <c r="AHK78" s="143"/>
      <c r="AHL78" s="143"/>
      <c r="AHM78" s="143"/>
      <c r="AHN78" s="143"/>
      <c r="AHO78" s="143"/>
      <c r="AHP78" s="143"/>
      <c r="AHQ78" s="143"/>
      <c r="AHR78" s="143"/>
      <c r="AHS78" s="143"/>
      <c r="AHT78" s="143"/>
      <c r="AHU78" s="143"/>
      <c r="AHV78" s="143"/>
      <c r="AHW78" s="143"/>
      <c r="AHX78" s="143"/>
      <c r="AHY78" s="143"/>
      <c r="AHZ78" s="143"/>
      <c r="AIA78" s="143"/>
      <c r="AIB78" s="143"/>
      <c r="AIC78" s="143"/>
      <c r="AID78" s="143"/>
      <c r="AIE78" s="143"/>
      <c r="AIF78" s="143"/>
      <c r="AIG78" s="143"/>
      <c r="AIH78" s="143"/>
      <c r="AII78" s="143"/>
      <c r="AIJ78" s="143"/>
      <c r="AIK78" s="143"/>
      <c r="AIL78" s="143"/>
      <c r="AIM78" s="143"/>
      <c r="AIN78" s="143"/>
      <c r="AIO78" s="143"/>
      <c r="AIP78" s="143"/>
      <c r="AIQ78" s="143"/>
      <c r="AIR78" s="143"/>
      <c r="AIS78" s="143"/>
      <c r="AIT78" s="143"/>
      <c r="AIU78" s="143"/>
      <c r="AIV78" s="143"/>
      <c r="AIW78" s="143"/>
      <c r="AIX78" s="143"/>
      <c r="AIY78" s="143"/>
      <c r="AIZ78" s="143"/>
      <c r="AJA78" s="143"/>
      <c r="AJB78" s="143"/>
      <c r="AJC78" s="143"/>
      <c r="AJD78" s="143"/>
      <c r="AJE78" s="143"/>
      <c r="AJF78" s="143"/>
      <c r="AJG78" s="143"/>
      <c r="AJH78" s="143"/>
      <c r="AJI78" s="143"/>
      <c r="AJJ78" s="143"/>
      <c r="AJK78" s="143"/>
      <c r="AJL78" s="143"/>
      <c r="AJM78" s="143"/>
      <c r="AJN78" s="143"/>
      <c r="AJO78" s="143"/>
      <c r="AJP78" s="143"/>
      <c r="AJQ78" s="143"/>
      <c r="AJR78" s="143"/>
      <c r="AJS78" s="143"/>
      <c r="AJT78" s="143"/>
      <c r="AJU78" s="143"/>
      <c r="AJV78" s="143"/>
      <c r="AJW78" s="143"/>
      <c r="AJX78" s="143"/>
      <c r="AJY78" s="143"/>
      <c r="AJZ78" s="143"/>
      <c r="AKA78" s="143"/>
      <c r="AKB78" s="143"/>
      <c r="AKC78" s="143"/>
      <c r="AKD78" s="143"/>
      <c r="AKE78" s="143"/>
      <c r="AKF78" s="143"/>
      <c r="AKG78" s="143"/>
      <c r="AKH78" s="143"/>
      <c r="AKI78" s="143"/>
      <c r="AKJ78" s="143"/>
      <c r="AKK78" s="143"/>
      <c r="AKL78" s="143"/>
      <c r="AKM78" s="143"/>
      <c r="AKN78" s="143"/>
      <c r="AKO78" s="143"/>
      <c r="AKP78" s="143"/>
      <c r="AKQ78" s="143"/>
      <c r="AKR78" s="143"/>
      <c r="AKS78" s="143"/>
      <c r="AKT78" s="143"/>
      <c r="AKU78" s="143"/>
      <c r="AKV78" s="143"/>
      <c r="AKW78" s="143"/>
      <c r="AKX78" s="143"/>
      <c r="AKY78" s="143"/>
      <c r="AKZ78" s="143"/>
      <c r="ALA78" s="143"/>
      <c r="ALB78" s="143"/>
      <c r="ALC78" s="143"/>
      <c r="ALD78" s="143"/>
      <c r="ALE78" s="143"/>
      <c r="ALF78" s="143"/>
      <c r="ALG78" s="143"/>
      <c r="ALH78" s="143"/>
      <c r="ALI78" s="143"/>
      <c r="ALJ78" s="143"/>
      <c r="ALK78" s="143"/>
      <c r="ALL78" s="143"/>
      <c r="ALM78" s="143"/>
      <c r="ALN78" s="143"/>
      <c r="ALO78" s="143"/>
      <c r="ALP78" s="143"/>
      <c r="ALQ78" s="143"/>
      <c r="ALR78" s="143"/>
      <c r="ALS78" s="143"/>
      <c r="ALT78" s="143"/>
      <c r="ALU78" s="143"/>
      <c r="ALV78" s="143"/>
      <c r="ALW78" s="143"/>
      <c r="ALX78" s="143"/>
      <c r="ALY78" s="143"/>
      <c r="ALZ78" s="143"/>
      <c r="AMA78" s="143"/>
      <c r="AMB78" s="143"/>
      <c r="AMC78" s="143"/>
      <c r="AMD78" s="143"/>
      <c r="AME78" s="143"/>
      <c r="AMF78" s="143"/>
      <c r="AMG78" s="143"/>
      <c r="AMH78" s="143"/>
      <c r="AMI78" s="143"/>
      <c r="AMJ78" s="143"/>
      <c r="AMK78" s="143"/>
    </row>
    <row r="79" spans="1:1025" s="21" customFormat="1" ht="36.6" customHeight="1">
      <c r="A79" s="17"/>
      <c r="B79" s="46" t="s">
        <v>115</v>
      </c>
      <c r="C79" s="46" t="s">
        <v>116</v>
      </c>
      <c r="D79" s="46" t="s">
        <v>117</v>
      </c>
      <c r="E79" s="47" t="s">
        <v>118</v>
      </c>
      <c r="F79" s="48">
        <f>G79</f>
        <v>1500000</v>
      </c>
      <c r="G79" s="100">
        <f>200000+1300000</f>
        <v>1500000</v>
      </c>
      <c r="H79" s="48">
        <v>0</v>
      </c>
      <c r="I79" s="48">
        <v>0</v>
      </c>
      <c r="J79" s="49">
        <v>0</v>
      </c>
      <c r="K79" s="48">
        <v>0</v>
      </c>
      <c r="L79" s="160">
        <v>0</v>
      </c>
      <c r="M79" s="48">
        <v>0</v>
      </c>
      <c r="N79" s="48">
        <v>0</v>
      </c>
      <c r="O79" s="48">
        <v>0</v>
      </c>
      <c r="P79" s="48">
        <v>0</v>
      </c>
      <c r="Q79" s="50">
        <f t="shared" si="21"/>
        <v>1500000</v>
      </c>
      <c r="R79" s="17"/>
    </row>
    <row r="80" spans="1:1025" s="21" customFormat="1" ht="36.6" customHeight="1">
      <c r="A80" s="144"/>
      <c r="B80" s="158" t="s">
        <v>182</v>
      </c>
      <c r="C80" s="158" t="s">
        <v>181</v>
      </c>
      <c r="D80" s="196" t="s">
        <v>121</v>
      </c>
      <c r="E80" s="152" t="s">
        <v>180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f>L80</f>
        <v>649000</v>
      </c>
      <c r="L80" s="160">
        <v>649000</v>
      </c>
      <c r="M80" s="153">
        <v>0</v>
      </c>
      <c r="N80" s="153">
        <v>0</v>
      </c>
      <c r="O80" s="153">
        <v>0</v>
      </c>
      <c r="P80" s="153">
        <f>L80</f>
        <v>649000</v>
      </c>
      <c r="Q80" s="154">
        <f t="shared" si="21"/>
        <v>649000</v>
      </c>
      <c r="R80" s="144"/>
    </row>
    <row r="81" spans="1:19" s="61" customFormat="1" ht="36.6" customHeight="1">
      <c r="A81" s="56"/>
      <c r="B81" s="158" t="s">
        <v>173</v>
      </c>
      <c r="C81" s="158" t="s">
        <v>169</v>
      </c>
      <c r="D81" s="184" t="s">
        <v>121</v>
      </c>
      <c r="E81" s="152" t="s">
        <v>148</v>
      </c>
      <c r="F81" s="153">
        <f>G81</f>
        <v>37000</v>
      </c>
      <c r="G81" s="121">
        <v>37000</v>
      </c>
      <c r="H81" s="153">
        <v>0</v>
      </c>
      <c r="I81" s="153">
        <v>0</v>
      </c>
      <c r="J81" s="49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4">
        <f t="shared" si="21"/>
        <v>37000</v>
      </c>
      <c r="R81" s="56"/>
    </row>
    <row r="82" spans="1:19" s="21" customFormat="1" ht="45.95" customHeight="1">
      <c r="A82" s="17"/>
      <c r="B82" s="176" t="s">
        <v>119</v>
      </c>
      <c r="C82" s="176" t="s">
        <v>120</v>
      </c>
      <c r="D82" s="176" t="s">
        <v>121</v>
      </c>
      <c r="E82" s="205" t="s">
        <v>122</v>
      </c>
      <c r="F82" s="48">
        <f>G82</f>
        <v>0</v>
      </c>
      <c r="G82" s="48">
        <v>0</v>
      </c>
      <c r="H82" s="48">
        <v>0</v>
      </c>
      <c r="I82" s="48">
        <v>0</v>
      </c>
      <c r="J82" s="49">
        <v>0</v>
      </c>
      <c r="K82" s="48">
        <f>M82</f>
        <v>61000</v>
      </c>
      <c r="L82" s="48">
        <v>0</v>
      </c>
      <c r="M82" s="100">
        <f>7000+54000</f>
        <v>61000</v>
      </c>
      <c r="N82" s="48">
        <v>0</v>
      </c>
      <c r="O82" s="48">
        <v>0</v>
      </c>
      <c r="P82" s="48">
        <v>0</v>
      </c>
      <c r="Q82" s="50">
        <f t="shared" si="21"/>
        <v>61000</v>
      </c>
      <c r="R82" s="17"/>
    </row>
    <row r="83" spans="1:19" s="21" customFormat="1" ht="20.25" customHeight="1">
      <c r="A83" s="17"/>
      <c r="B83" s="101"/>
      <c r="C83" s="101" t="s">
        <v>174</v>
      </c>
      <c r="D83" s="101"/>
      <c r="E83" s="178" t="s">
        <v>164</v>
      </c>
      <c r="F83" s="36">
        <f>SUM(F84:F86)</f>
        <v>757529</v>
      </c>
      <c r="G83" s="147">
        <f t="shared" ref="G83:S83" si="22">SUM(G84:G86)</f>
        <v>757529</v>
      </c>
      <c r="H83" s="147">
        <f t="shared" si="22"/>
        <v>0</v>
      </c>
      <c r="I83" s="147">
        <f t="shared" si="22"/>
        <v>40967</v>
      </c>
      <c r="J83" s="147">
        <f t="shared" si="22"/>
        <v>0</v>
      </c>
      <c r="K83" s="147">
        <f t="shared" si="22"/>
        <v>15000</v>
      </c>
      <c r="L83" s="147">
        <f t="shared" si="22"/>
        <v>0</v>
      </c>
      <c r="M83" s="147">
        <f t="shared" si="22"/>
        <v>15000</v>
      </c>
      <c r="N83" s="147">
        <f t="shared" si="22"/>
        <v>0</v>
      </c>
      <c r="O83" s="147">
        <f t="shared" si="22"/>
        <v>0</v>
      </c>
      <c r="P83" s="147">
        <f t="shared" si="22"/>
        <v>0</v>
      </c>
      <c r="Q83" s="147">
        <f t="shared" si="22"/>
        <v>772529</v>
      </c>
      <c r="R83" s="147">
        <f t="shared" si="22"/>
        <v>0</v>
      </c>
      <c r="S83" s="147">
        <f t="shared" si="22"/>
        <v>0</v>
      </c>
    </row>
    <row r="84" spans="1:19" s="21" customFormat="1" ht="21.75" customHeight="1">
      <c r="A84" s="17"/>
      <c r="B84" s="46" t="s">
        <v>153</v>
      </c>
      <c r="C84" s="46" t="s">
        <v>154</v>
      </c>
      <c r="D84" s="176" t="s">
        <v>160</v>
      </c>
      <c r="E84" s="177" t="s">
        <v>161</v>
      </c>
      <c r="F84" s="48">
        <f>G84</f>
        <v>507500</v>
      </c>
      <c r="G84" s="100">
        <v>507500</v>
      </c>
      <c r="H84" s="153">
        <v>0</v>
      </c>
      <c r="I84" s="153">
        <v>0</v>
      </c>
      <c r="J84" s="49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50">
        <f>F84+K84</f>
        <v>507500</v>
      </c>
      <c r="R84" s="17"/>
    </row>
    <row r="85" spans="1:19" s="21" customFormat="1" ht="21.75" customHeight="1">
      <c r="A85" s="17"/>
      <c r="B85" s="46" t="s">
        <v>123</v>
      </c>
      <c r="C85" s="46" t="s">
        <v>124</v>
      </c>
      <c r="D85" s="46" t="s">
        <v>125</v>
      </c>
      <c r="E85" s="47" t="s">
        <v>126</v>
      </c>
      <c r="F85" s="48">
        <f>G85</f>
        <v>250029</v>
      </c>
      <c r="G85" s="100">
        <f>30029+220000</f>
        <v>250029</v>
      </c>
      <c r="H85" s="48">
        <v>0</v>
      </c>
      <c r="I85" s="100">
        <f>10000+10967+20000</f>
        <v>40967</v>
      </c>
      <c r="J85" s="49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50">
        <f>F85+K85</f>
        <v>250029</v>
      </c>
      <c r="R85" s="17"/>
    </row>
    <row r="86" spans="1:19" s="21" customFormat="1" ht="28.5" customHeight="1">
      <c r="A86" s="17"/>
      <c r="B86" s="46" t="s">
        <v>127</v>
      </c>
      <c r="C86" s="46" t="s">
        <v>128</v>
      </c>
      <c r="D86" s="46" t="s">
        <v>129</v>
      </c>
      <c r="E86" s="47" t="s">
        <v>130</v>
      </c>
      <c r="F86" s="48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f>M86</f>
        <v>15000</v>
      </c>
      <c r="L86" s="48">
        <v>0</v>
      </c>
      <c r="M86" s="100">
        <v>15000</v>
      </c>
      <c r="N86" s="48">
        <v>0</v>
      </c>
      <c r="O86" s="153">
        <v>0</v>
      </c>
      <c r="P86" s="153">
        <v>0</v>
      </c>
      <c r="Q86" s="154">
        <f>F86+K86</f>
        <v>15000</v>
      </c>
      <c r="R86" s="17"/>
    </row>
    <row r="87" spans="1:19" s="21" customFormat="1" ht="21.75" hidden="1" customHeight="1">
      <c r="A87" s="17"/>
      <c r="B87" s="101"/>
      <c r="C87" s="101"/>
      <c r="D87" s="101"/>
      <c r="E87" s="35"/>
      <c r="F87" s="36"/>
      <c r="G87" s="36"/>
      <c r="H87" s="36"/>
      <c r="I87" s="36"/>
      <c r="J87" s="36"/>
      <c r="K87" s="79"/>
      <c r="L87" s="79"/>
      <c r="M87" s="79"/>
      <c r="N87" s="79"/>
      <c r="O87" s="79"/>
      <c r="P87" s="79"/>
      <c r="Q87" s="50"/>
      <c r="R87" s="17"/>
    </row>
    <row r="88" spans="1:19" s="118" customFormat="1" ht="18.75" hidden="1" customHeight="1">
      <c r="A88" s="112"/>
      <c r="B88" s="102"/>
      <c r="C88" s="103"/>
      <c r="D88" s="102"/>
      <c r="E88" s="113"/>
      <c r="F88" s="114"/>
      <c r="G88" s="115"/>
      <c r="H88" s="115"/>
      <c r="I88" s="115"/>
      <c r="J88" s="116"/>
      <c r="K88" s="115"/>
      <c r="L88" s="115"/>
      <c r="M88" s="115"/>
      <c r="N88" s="115"/>
      <c r="O88" s="115"/>
      <c r="P88" s="115"/>
      <c r="Q88" s="117"/>
      <c r="R88" s="112"/>
    </row>
    <row r="89" spans="1:19" s="32" customFormat="1" ht="30" customHeight="1">
      <c r="A89" s="26"/>
      <c r="B89" s="27" t="s">
        <v>136</v>
      </c>
      <c r="C89" s="28"/>
      <c r="D89" s="29"/>
      <c r="E89" s="30" t="s">
        <v>137</v>
      </c>
      <c r="F89" s="31">
        <f>F90</f>
        <v>5309460</v>
      </c>
      <c r="G89" s="31">
        <f t="shared" ref="G89:Q89" si="23">G90</f>
        <v>4309460</v>
      </c>
      <c r="H89" s="31">
        <f t="shared" si="23"/>
        <v>600000</v>
      </c>
      <c r="I89" s="31">
        <f t="shared" si="23"/>
        <v>26219</v>
      </c>
      <c r="J89" s="31">
        <f t="shared" si="23"/>
        <v>0</v>
      </c>
      <c r="K89" s="31">
        <f t="shared" si="23"/>
        <v>700000</v>
      </c>
      <c r="L89" s="31">
        <f t="shared" si="23"/>
        <v>700000</v>
      </c>
      <c r="M89" s="31">
        <f t="shared" si="23"/>
        <v>0</v>
      </c>
      <c r="N89" s="31">
        <f t="shared" si="23"/>
        <v>0</v>
      </c>
      <c r="O89" s="31">
        <f t="shared" si="23"/>
        <v>0</v>
      </c>
      <c r="P89" s="31">
        <f t="shared" si="23"/>
        <v>700000</v>
      </c>
      <c r="Q89" s="31">
        <f t="shared" si="23"/>
        <v>6009460</v>
      </c>
      <c r="R89" s="31">
        <f t="shared" ref="R89:S89" si="24">R90</f>
        <v>0</v>
      </c>
      <c r="S89" s="31">
        <f t="shared" si="24"/>
        <v>0</v>
      </c>
    </row>
    <row r="90" spans="1:19" s="21" customFormat="1" ht="25.5" customHeight="1">
      <c r="A90" s="17"/>
      <c r="B90" s="33" t="s">
        <v>138</v>
      </c>
      <c r="C90" s="34"/>
      <c r="D90" s="19"/>
      <c r="E90" s="35" t="s">
        <v>137</v>
      </c>
      <c r="F90" s="36">
        <f>F91+F99+F93</f>
        <v>5309460</v>
      </c>
      <c r="G90" s="36">
        <f t="shared" ref="G90:P90" si="25">G91+G99</f>
        <v>4309460</v>
      </c>
      <c r="H90" s="36">
        <f t="shared" si="25"/>
        <v>600000</v>
      </c>
      <c r="I90" s="36">
        <f t="shared" si="25"/>
        <v>26219</v>
      </c>
      <c r="J90" s="36">
        <f t="shared" si="25"/>
        <v>0</v>
      </c>
      <c r="K90" s="36">
        <f t="shared" si="25"/>
        <v>700000</v>
      </c>
      <c r="L90" s="36">
        <f t="shared" si="25"/>
        <v>700000</v>
      </c>
      <c r="M90" s="36">
        <f t="shared" si="25"/>
        <v>0</v>
      </c>
      <c r="N90" s="36">
        <f t="shared" si="25"/>
        <v>0</v>
      </c>
      <c r="O90" s="36">
        <f t="shared" si="25"/>
        <v>0</v>
      </c>
      <c r="P90" s="36">
        <f t="shared" si="25"/>
        <v>700000</v>
      </c>
      <c r="Q90" s="36">
        <f>K90+F90</f>
        <v>6009460</v>
      </c>
      <c r="R90" s="17"/>
    </row>
    <row r="91" spans="1:19" s="21" customFormat="1" ht="15.75" customHeight="1">
      <c r="A91" s="17"/>
      <c r="B91" s="33"/>
      <c r="C91" s="33" t="s">
        <v>27</v>
      </c>
      <c r="D91" s="19"/>
      <c r="E91" s="35" t="s">
        <v>28</v>
      </c>
      <c r="F91" s="36">
        <f t="shared" ref="F91:P91" si="26">F92</f>
        <v>800000</v>
      </c>
      <c r="G91" s="36">
        <f t="shared" si="26"/>
        <v>800000</v>
      </c>
      <c r="H91" s="36">
        <f t="shared" si="26"/>
        <v>600000</v>
      </c>
      <c r="I91" s="36">
        <f t="shared" si="26"/>
        <v>26219</v>
      </c>
      <c r="J91" s="36">
        <f t="shared" si="26"/>
        <v>0</v>
      </c>
      <c r="K91" s="36">
        <f t="shared" si="26"/>
        <v>0</v>
      </c>
      <c r="L91" s="36">
        <f t="shared" si="26"/>
        <v>0</v>
      </c>
      <c r="M91" s="36">
        <f t="shared" si="26"/>
        <v>0</v>
      </c>
      <c r="N91" s="36">
        <f t="shared" si="26"/>
        <v>0</v>
      </c>
      <c r="O91" s="36">
        <f t="shared" si="26"/>
        <v>0</v>
      </c>
      <c r="P91" s="36">
        <f t="shared" si="26"/>
        <v>0</v>
      </c>
      <c r="Q91" s="109">
        <f>F91+K91</f>
        <v>800000</v>
      </c>
      <c r="R91" s="17"/>
    </row>
    <row r="92" spans="1:19" s="84" customFormat="1" ht="45" customHeight="1">
      <c r="A92" s="80"/>
      <c r="B92" s="81">
        <v>3710160</v>
      </c>
      <c r="C92" s="81" t="s">
        <v>30</v>
      </c>
      <c r="D92" s="81" t="s">
        <v>31</v>
      </c>
      <c r="E92" s="119" t="s">
        <v>32</v>
      </c>
      <c r="F92" s="120">
        <f>G92</f>
        <v>800000</v>
      </c>
      <c r="G92" s="121">
        <v>800000</v>
      </c>
      <c r="H92" s="121">
        <v>600000</v>
      </c>
      <c r="I92" s="122">
        <f>15000+11219</f>
        <v>26219</v>
      </c>
      <c r="J92" s="120">
        <v>0</v>
      </c>
      <c r="K92" s="120">
        <f>M92</f>
        <v>0</v>
      </c>
      <c r="L92" s="120">
        <v>0</v>
      </c>
      <c r="M92" s="123">
        <v>0</v>
      </c>
      <c r="N92" s="120">
        <v>0</v>
      </c>
      <c r="O92" s="120">
        <v>0</v>
      </c>
      <c r="P92" s="120">
        <v>0</v>
      </c>
      <c r="Q92" s="120">
        <f>K92+F92</f>
        <v>800000</v>
      </c>
      <c r="R92" s="80"/>
    </row>
    <row r="93" spans="1:19" s="21" customFormat="1" ht="21.75" customHeight="1">
      <c r="A93" s="144"/>
      <c r="B93" s="163"/>
      <c r="C93" s="163" t="s">
        <v>131</v>
      </c>
      <c r="D93" s="163"/>
      <c r="E93" s="146" t="s">
        <v>132</v>
      </c>
      <c r="F93" s="147">
        <f t="shared" ref="F93:P93" si="27">F94</f>
        <v>1000000</v>
      </c>
      <c r="G93" s="147">
        <f t="shared" si="27"/>
        <v>0</v>
      </c>
      <c r="H93" s="147">
        <f t="shared" si="27"/>
        <v>0</v>
      </c>
      <c r="I93" s="147">
        <f t="shared" si="27"/>
        <v>0</v>
      </c>
      <c r="J93" s="147">
        <f t="shared" si="27"/>
        <v>0</v>
      </c>
      <c r="K93" s="161">
        <f t="shared" si="27"/>
        <v>0</v>
      </c>
      <c r="L93" s="161">
        <f t="shared" si="27"/>
        <v>0</v>
      </c>
      <c r="M93" s="161">
        <f t="shared" si="27"/>
        <v>0</v>
      </c>
      <c r="N93" s="161">
        <f t="shared" si="27"/>
        <v>0</v>
      </c>
      <c r="O93" s="161">
        <f t="shared" si="27"/>
        <v>0</v>
      </c>
      <c r="P93" s="161">
        <f t="shared" si="27"/>
        <v>0</v>
      </c>
      <c r="Q93" s="109">
        <f>F93+K93</f>
        <v>1000000</v>
      </c>
      <c r="R93" s="144"/>
    </row>
    <row r="94" spans="1:19" s="84" customFormat="1" ht="18.75" customHeight="1">
      <c r="A94" s="80"/>
      <c r="B94" s="85" t="s">
        <v>133</v>
      </c>
      <c r="C94" s="139">
        <v>8700</v>
      </c>
      <c r="D94" s="85" t="s">
        <v>134</v>
      </c>
      <c r="E94" s="171" t="s">
        <v>135</v>
      </c>
      <c r="F94" s="121">
        <f>500000+500000</f>
        <v>1000000</v>
      </c>
      <c r="G94" s="164">
        <v>0</v>
      </c>
      <c r="H94" s="164">
        <v>0</v>
      </c>
      <c r="I94" s="164">
        <v>0</v>
      </c>
      <c r="J94" s="168">
        <v>0</v>
      </c>
      <c r="K94" s="164">
        <v>0</v>
      </c>
      <c r="L94" s="164">
        <v>0</v>
      </c>
      <c r="M94" s="164">
        <v>0</v>
      </c>
      <c r="N94" s="164">
        <v>0</v>
      </c>
      <c r="O94" s="164">
        <v>0</v>
      </c>
      <c r="P94" s="164">
        <v>0</v>
      </c>
      <c r="Q94" s="165">
        <f>F94+K94</f>
        <v>1000000</v>
      </c>
      <c r="R94" s="80"/>
    </row>
    <row r="95" spans="1:19" s="21" customFormat="1" ht="33.75" customHeight="1">
      <c r="A95" s="144"/>
      <c r="B95" s="210" t="s">
        <v>45</v>
      </c>
      <c r="C95" s="210" t="s">
        <v>46</v>
      </c>
      <c r="D95" s="210" t="s">
        <v>15</v>
      </c>
      <c r="E95" s="210" t="s">
        <v>47</v>
      </c>
      <c r="F95" s="208" t="s">
        <v>10</v>
      </c>
      <c r="G95" s="208"/>
      <c r="H95" s="208"/>
      <c r="I95" s="208"/>
      <c r="J95" s="208"/>
      <c r="K95" s="208" t="s">
        <v>3</v>
      </c>
      <c r="L95" s="208"/>
      <c r="M95" s="208"/>
      <c r="N95" s="208"/>
      <c r="O95" s="208"/>
      <c r="P95" s="208"/>
      <c r="Q95" s="208" t="s">
        <v>17</v>
      </c>
      <c r="R95" s="144"/>
    </row>
    <row r="96" spans="1:19" s="21" customFormat="1" ht="48.75" customHeight="1">
      <c r="A96" s="144"/>
      <c r="B96" s="210"/>
      <c r="C96" s="210"/>
      <c r="D96" s="210"/>
      <c r="E96" s="210"/>
      <c r="F96" s="208" t="s">
        <v>2</v>
      </c>
      <c r="G96" s="209" t="s">
        <v>18</v>
      </c>
      <c r="H96" s="210" t="s">
        <v>19</v>
      </c>
      <c r="I96" s="210"/>
      <c r="J96" s="209" t="s">
        <v>20</v>
      </c>
      <c r="K96" s="208" t="s">
        <v>2</v>
      </c>
      <c r="L96" s="209" t="s">
        <v>21</v>
      </c>
      <c r="M96" s="209" t="s">
        <v>18</v>
      </c>
      <c r="N96" s="210" t="s">
        <v>19</v>
      </c>
      <c r="O96" s="210"/>
      <c r="P96" s="209" t="s">
        <v>20</v>
      </c>
      <c r="Q96" s="208"/>
      <c r="R96" s="144"/>
    </row>
    <row r="97" spans="1:1025" s="21" customFormat="1" ht="48.75" customHeight="1">
      <c r="A97" s="144"/>
      <c r="B97" s="210"/>
      <c r="C97" s="210"/>
      <c r="D97" s="210"/>
      <c r="E97" s="210"/>
      <c r="F97" s="208"/>
      <c r="G97" s="209"/>
      <c r="H97" s="172" t="s">
        <v>22</v>
      </c>
      <c r="I97" s="172" t="s">
        <v>23</v>
      </c>
      <c r="J97" s="209"/>
      <c r="K97" s="208"/>
      <c r="L97" s="209"/>
      <c r="M97" s="209"/>
      <c r="N97" s="172" t="s">
        <v>22</v>
      </c>
      <c r="O97" s="172" t="s">
        <v>23</v>
      </c>
      <c r="P97" s="209"/>
      <c r="Q97" s="208"/>
      <c r="R97" s="144"/>
    </row>
    <row r="98" spans="1:1025" s="21" customFormat="1" ht="17.25" customHeight="1">
      <c r="A98" s="144"/>
      <c r="B98" s="172">
        <v>1</v>
      </c>
      <c r="C98" s="24">
        <v>2</v>
      </c>
      <c r="D98" s="24">
        <v>3</v>
      </c>
      <c r="E98" s="172">
        <v>4</v>
      </c>
      <c r="F98" s="173">
        <v>5</v>
      </c>
      <c r="G98" s="174">
        <v>6</v>
      </c>
      <c r="H98" s="172">
        <v>7</v>
      </c>
      <c r="I98" s="65">
        <v>8</v>
      </c>
      <c r="J98" s="66">
        <v>9</v>
      </c>
      <c r="K98" s="65">
        <v>10</v>
      </c>
      <c r="L98" s="67">
        <v>11</v>
      </c>
      <c r="M98" s="67">
        <v>12</v>
      </c>
      <c r="N98" s="65">
        <v>13</v>
      </c>
      <c r="O98" s="65">
        <v>14</v>
      </c>
      <c r="P98" s="67">
        <v>15</v>
      </c>
      <c r="Q98" s="175">
        <v>16</v>
      </c>
      <c r="R98" s="144"/>
    </row>
    <row r="99" spans="1:1025" s="21" customFormat="1" ht="25.5" customHeight="1">
      <c r="A99" s="17"/>
      <c r="B99" s="124"/>
      <c r="C99" s="190">
        <v>9000</v>
      </c>
      <c r="D99" s="191"/>
      <c r="E99" s="192" t="s">
        <v>149</v>
      </c>
      <c r="F99" s="36">
        <f>SUM(F100:F101)</f>
        <v>3509460</v>
      </c>
      <c r="G99" s="147">
        <f t="shared" ref="G99:S99" si="28">SUM(G100:G101)</f>
        <v>3509460</v>
      </c>
      <c r="H99" s="147">
        <f t="shared" si="28"/>
        <v>0</v>
      </c>
      <c r="I99" s="147">
        <f t="shared" si="28"/>
        <v>0</v>
      </c>
      <c r="J99" s="147">
        <f t="shared" si="28"/>
        <v>0</v>
      </c>
      <c r="K99" s="147">
        <f>SUM(K100:K101)</f>
        <v>700000</v>
      </c>
      <c r="L99" s="147">
        <f t="shared" si="28"/>
        <v>700000</v>
      </c>
      <c r="M99" s="147">
        <f t="shared" si="28"/>
        <v>0</v>
      </c>
      <c r="N99" s="147">
        <f t="shared" si="28"/>
        <v>0</v>
      </c>
      <c r="O99" s="147">
        <f t="shared" si="28"/>
        <v>0</v>
      </c>
      <c r="P99" s="147">
        <f t="shared" si="28"/>
        <v>700000</v>
      </c>
      <c r="Q99" s="147">
        <f t="shared" si="28"/>
        <v>4209460</v>
      </c>
      <c r="R99" s="147">
        <f t="shared" si="28"/>
        <v>0</v>
      </c>
      <c r="S99" s="147">
        <f t="shared" si="28"/>
        <v>0</v>
      </c>
    </row>
    <row r="100" spans="1:1025" s="129" customFormat="1" ht="25.5" customHeight="1">
      <c r="A100" s="125"/>
      <c r="B100" s="126">
        <v>3719770</v>
      </c>
      <c r="C100" s="126" t="s">
        <v>139</v>
      </c>
      <c r="D100" s="126" t="s">
        <v>140</v>
      </c>
      <c r="E100" s="127" t="s">
        <v>141</v>
      </c>
      <c r="F100" s="95">
        <f>G100</f>
        <v>2986960</v>
      </c>
      <c r="G100" s="39">
        <f>1386960+800000+700000+100000</f>
        <v>2986960</v>
      </c>
      <c r="H100" s="95">
        <v>0</v>
      </c>
      <c r="I100" s="95">
        <v>0</v>
      </c>
      <c r="J100" s="95">
        <v>0</v>
      </c>
      <c r="K100" s="148">
        <f>L100</f>
        <v>700000</v>
      </c>
      <c r="L100" s="186">
        <v>700000</v>
      </c>
      <c r="M100" s="95">
        <v>0</v>
      </c>
      <c r="N100" s="95">
        <v>0</v>
      </c>
      <c r="O100" s="95">
        <v>0</v>
      </c>
      <c r="P100" s="95">
        <f>L100</f>
        <v>700000</v>
      </c>
      <c r="Q100" s="128">
        <f>F100+K100</f>
        <v>3686960</v>
      </c>
      <c r="R100" s="125"/>
    </row>
    <row r="101" spans="1:1025" s="142" customFormat="1" ht="33.75">
      <c r="A101" s="144"/>
      <c r="B101" s="158" t="s">
        <v>170</v>
      </c>
      <c r="C101" s="184">
        <v>9800</v>
      </c>
      <c r="D101" s="184" t="s">
        <v>140</v>
      </c>
      <c r="E101" s="111" t="s">
        <v>150</v>
      </c>
      <c r="F101" s="153">
        <f>G101</f>
        <v>522500</v>
      </c>
      <c r="G101" s="188">
        <f>285000+237500</f>
        <v>522500</v>
      </c>
      <c r="H101" s="148">
        <v>0</v>
      </c>
      <c r="I101" s="148">
        <v>0</v>
      </c>
      <c r="J101" s="148">
        <v>0</v>
      </c>
      <c r="K101" s="148">
        <f>L101</f>
        <v>0</v>
      </c>
      <c r="L101" s="186">
        <v>0</v>
      </c>
      <c r="M101" s="187">
        <v>0</v>
      </c>
      <c r="N101" s="187">
        <v>0</v>
      </c>
      <c r="O101" s="187">
        <v>0</v>
      </c>
      <c r="P101" s="187">
        <f>L101</f>
        <v>0</v>
      </c>
      <c r="Q101" s="153">
        <f>F101+K101</f>
        <v>522500</v>
      </c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B101" s="143"/>
      <c r="FC101" s="143"/>
      <c r="FD101" s="143"/>
      <c r="FE101" s="143"/>
      <c r="FF101" s="143"/>
      <c r="FG101" s="143"/>
      <c r="FH101" s="143"/>
      <c r="FI101" s="143"/>
      <c r="FJ101" s="143"/>
      <c r="FK101" s="143"/>
      <c r="FL101" s="143"/>
      <c r="FM101" s="143"/>
      <c r="FN101" s="143"/>
      <c r="FO101" s="143"/>
      <c r="FP101" s="143"/>
      <c r="FQ101" s="143"/>
      <c r="FR101" s="143"/>
      <c r="FS101" s="143"/>
      <c r="FT101" s="143"/>
      <c r="FU101" s="143"/>
      <c r="FV101" s="143"/>
      <c r="FW101" s="143"/>
      <c r="FX101" s="143"/>
      <c r="FY101" s="143"/>
      <c r="FZ101" s="143"/>
      <c r="GA101" s="143"/>
      <c r="GB101" s="143"/>
      <c r="GC101" s="143"/>
      <c r="GD101" s="143"/>
      <c r="GE101" s="143"/>
      <c r="GF101" s="143"/>
      <c r="GG101" s="143"/>
      <c r="GH101" s="143"/>
      <c r="GI101" s="143"/>
      <c r="GJ101" s="143"/>
      <c r="GK101" s="143"/>
      <c r="GL101" s="143"/>
      <c r="GM101" s="143"/>
      <c r="GN101" s="143"/>
      <c r="GO101" s="143"/>
      <c r="GP101" s="143"/>
      <c r="GQ101" s="143"/>
      <c r="GR101" s="143"/>
      <c r="GS101" s="143"/>
      <c r="GT101" s="143"/>
      <c r="GU101" s="143"/>
      <c r="GV101" s="143"/>
      <c r="GW101" s="143"/>
      <c r="GX101" s="143"/>
      <c r="GY101" s="143"/>
      <c r="GZ101" s="143"/>
      <c r="HA101" s="143"/>
      <c r="HB101" s="143"/>
      <c r="HC101" s="143"/>
      <c r="HD101" s="143"/>
      <c r="HE101" s="143"/>
      <c r="HF101" s="143"/>
      <c r="HG101" s="143"/>
      <c r="HH101" s="143"/>
      <c r="HI101" s="143"/>
      <c r="HJ101" s="143"/>
      <c r="HK101" s="143"/>
      <c r="HL101" s="143"/>
      <c r="HM101" s="143"/>
      <c r="HN101" s="143"/>
      <c r="HO101" s="143"/>
      <c r="HP101" s="143"/>
      <c r="HQ101" s="143"/>
      <c r="HR101" s="143"/>
      <c r="HS101" s="143"/>
      <c r="HT101" s="143"/>
      <c r="HU101" s="143"/>
      <c r="HV101" s="143"/>
      <c r="HW101" s="143"/>
      <c r="HX101" s="143"/>
      <c r="HY101" s="143"/>
      <c r="HZ101" s="143"/>
      <c r="IA101" s="143"/>
      <c r="IB101" s="143"/>
      <c r="IC101" s="143"/>
      <c r="ID101" s="143"/>
      <c r="IE101" s="143"/>
      <c r="IF101" s="143"/>
      <c r="IG101" s="143"/>
      <c r="IH101" s="143"/>
      <c r="II101" s="143"/>
      <c r="IJ101" s="143"/>
      <c r="IK101" s="143"/>
      <c r="IL101" s="143"/>
      <c r="IM101" s="143"/>
      <c r="IN101" s="143"/>
      <c r="IO101" s="143"/>
      <c r="IP101" s="143"/>
      <c r="IQ101" s="143"/>
      <c r="IR101" s="143"/>
      <c r="IS101" s="143"/>
      <c r="IT101" s="143"/>
      <c r="IU101" s="143"/>
      <c r="IV101" s="143"/>
      <c r="IW101" s="143"/>
      <c r="IX101" s="143"/>
      <c r="IY101" s="143"/>
      <c r="IZ101" s="143"/>
      <c r="JA101" s="143"/>
      <c r="JB101" s="143"/>
      <c r="JC101" s="143"/>
      <c r="JD101" s="143"/>
      <c r="JE101" s="143"/>
      <c r="JF101" s="143"/>
      <c r="JG101" s="143"/>
      <c r="JH101" s="143"/>
      <c r="JI101" s="143"/>
      <c r="JJ101" s="143"/>
      <c r="JK101" s="143"/>
      <c r="JL101" s="143"/>
      <c r="JM101" s="143"/>
      <c r="JN101" s="143"/>
      <c r="JO101" s="143"/>
      <c r="JP101" s="143"/>
      <c r="JQ101" s="143"/>
      <c r="JR101" s="143"/>
      <c r="JS101" s="143"/>
      <c r="JT101" s="143"/>
      <c r="JU101" s="143"/>
      <c r="JV101" s="143"/>
      <c r="JW101" s="143"/>
      <c r="JX101" s="143"/>
      <c r="JY101" s="143"/>
      <c r="JZ101" s="143"/>
      <c r="KA101" s="143"/>
      <c r="KB101" s="143"/>
      <c r="KC101" s="143"/>
      <c r="KD101" s="143"/>
      <c r="KE101" s="143"/>
      <c r="KF101" s="143"/>
      <c r="KG101" s="143"/>
      <c r="KH101" s="143"/>
      <c r="KI101" s="143"/>
      <c r="KJ101" s="143"/>
      <c r="KK101" s="143"/>
      <c r="KL101" s="143"/>
      <c r="KM101" s="143"/>
      <c r="KN101" s="143"/>
      <c r="KO101" s="143"/>
      <c r="KP101" s="143"/>
      <c r="KQ101" s="143"/>
      <c r="KR101" s="143"/>
      <c r="KS101" s="143"/>
      <c r="KT101" s="143"/>
      <c r="KU101" s="143"/>
      <c r="KV101" s="143"/>
      <c r="KW101" s="143"/>
      <c r="KX101" s="143"/>
      <c r="KY101" s="143"/>
      <c r="KZ101" s="143"/>
      <c r="LA101" s="143"/>
      <c r="LB101" s="143"/>
      <c r="LC101" s="143"/>
      <c r="LD101" s="143"/>
      <c r="LE101" s="143"/>
      <c r="LF101" s="143"/>
      <c r="LG101" s="143"/>
      <c r="LH101" s="143"/>
      <c r="LI101" s="143"/>
      <c r="LJ101" s="143"/>
      <c r="LK101" s="143"/>
      <c r="LL101" s="143"/>
      <c r="LM101" s="143"/>
      <c r="LN101" s="143"/>
      <c r="LO101" s="143"/>
      <c r="LP101" s="143"/>
      <c r="LQ101" s="143"/>
      <c r="LR101" s="143"/>
      <c r="LS101" s="143"/>
      <c r="LT101" s="143"/>
      <c r="LU101" s="143"/>
      <c r="LV101" s="143"/>
      <c r="LW101" s="143"/>
      <c r="LX101" s="143"/>
      <c r="LY101" s="143"/>
      <c r="LZ101" s="143"/>
      <c r="MA101" s="143"/>
      <c r="MB101" s="143"/>
      <c r="MC101" s="143"/>
      <c r="MD101" s="143"/>
      <c r="ME101" s="143"/>
      <c r="MF101" s="143"/>
      <c r="MG101" s="143"/>
      <c r="MH101" s="143"/>
      <c r="MI101" s="143"/>
      <c r="MJ101" s="143"/>
      <c r="MK101" s="143"/>
      <c r="ML101" s="143"/>
      <c r="MM101" s="143"/>
      <c r="MN101" s="143"/>
      <c r="MO101" s="143"/>
      <c r="MP101" s="143"/>
      <c r="MQ101" s="143"/>
      <c r="MR101" s="143"/>
      <c r="MS101" s="143"/>
      <c r="MT101" s="143"/>
      <c r="MU101" s="143"/>
      <c r="MV101" s="143"/>
      <c r="MW101" s="143"/>
      <c r="MX101" s="143"/>
      <c r="MY101" s="143"/>
      <c r="MZ101" s="143"/>
      <c r="NA101" s="143"/>
      <c r="NB101" s="143"/>
      <c r="NC101" s="143"/>
      <c r="ND101" s="143"/>
      <c r="NE101" s="143"/>
      <c r="NF101" s="143"/>
      <c r="NG101" s="143"/>
      <c r="NH101" s="143"/>
      <c r="NI101" s="143"/>
      <c r="NJ101" s="143"/>
      <c r="NK101" s="143"/>
      <c r="NL101" s="143"/>
      <c r="NM101" s="143"/>
      <c r="NN101" s="143"/>
      <c r="NO101" s="143"/>
      <c r="NP101" s="143"/>
      <c r="NQ101" s="143"/>
      <c r="NR101" s="143"/>
      <c r="NS101" s="143"/>
      <c r="NT101" s="143"/>
      <c r="NU101" s="143"/>
      <c r="NV101" s="143"/>
      <c r="NW101" s="143"/>
      <c r="NX101" s="143"/>
      <c r="NY101" s="143"/>
      <c r="NZ101" s="143"/>
      <c r="OA101" s="143"/>
      <c r="OB101" s="143"/>
      <c r="OC101" s="143"/>
      <c r="OD101" s="143"/>
      <c r="OE101" s="143"/>
      <c r="OF101" s="143"/>
      <c r="OG101" s="143"/>
      <c r="OH101" s="143"/>
      <c r="OI101" s="143"/>
      <c r="OJ101" s="143"/>
      <c r="OK101" s="143"/>
      <c r="OL101" s="143"/>
      <c r="OM101" s="143"/>
      <c r="ON101" s="143"/>
      <c r="OO101" s="143"/>
      <c r="OP101" s="143"/>
      <c r="OQ101" s="143"/>
      <c r="OR101" s="143"/>
      <c r="OS101" s="143"/>
      <c r="OT101" s="143"/>
      <c r="OU101" s="143"/>
      <c r="OV101" s="143"/>
      <c r="OW101" s="143"/>
      <c r="OX101" s="143"/>
      <c r="OY101" s="143"/>
      <c r="OZ101" s="143"/>
      <c r="PA101" s="143"/>
      <c r="PB101" s="143"/>
      <c r="PC101" s="143"/>
      <c r="PD101" s="143"/>
      <c r="PE101" s="143"/>
      <c r="PF101" s="143"/>
      <c r="PG101" s="143"/>
      <c r="PH101" s="143"/>
      <c r="PI101" s="143"/>
      <c r="PJ101" s="143"/>
      <c r="PK101" s="143"/>
      <c r="PL101" s="143"/>
      <c r="PM101" s="143"/>
      <c r="PN101" s="143"/>
      <c r="PO101" s="143"/>
      <c r="PP101" s="143"/>
      <c r="PQ101" s="143"/>
      <c r="PR101" s="143"/>
      <c r="PS101" s="143"/>
      <c r="PT101" s="143"/>
      <c r="PU101" s="143"/>
      <c r="PV101" s="143"/>
      <c r="PW101" s="143"/>
      <c r="PX101" s="143"/>
      <c r="PY101" s="143"/>
      <c r="PZ101" s="143"/>
      <c r="QA101" s="143"/>
      <c r="QB101" s="143"/>
      <c r="QC101" s="143"/>
      <c r="QD101" s="143"/>
      <c r="QE101" s="143"/>
      <c r="QF101" s="143"/>
      <c r="QG101" s="143"/>
      <c r="QH101" s="143"/>
      <c r="QI101" s="143"/>
      <c r="QJ101" s="143"/>
      <c r="QK101" s="143"/>
      <c r="QL101" s="143"/>
      <c r="QM101" s="143"/>
      <c r="QN101" s="143"/>
      <c r="QO101" s="143"/>
      <c r="QP101" s="143"/>
      <c r="QQ101" s="143"/>
      <c r="QR101" s="143"/>
      <c r="QS101" s="143"/>
      <c r="QT101" s="143"/>
      <c r="QU101" s="143"/>
      <c r="QV101" s="143"/>
      <c r="QW101" s="143"/>
      <c r="QX101" s="143"/>
      <c r="QY101" s="143"/>
      <c r="QZ101" s="143"/>
      <c r="RA101" s="143"/>
      <c r="RB101" s="143"/>
      <c r="RC101" s="143"/>
      <c r="RD101" s="143"/>
      <c r="RE101" s="143"/>
      <c r="RF101" s="143"/>
      <c r="RG101" s="143"/>
      <c r="RH101" s="143"/>
      <c r="RI101" s="143"/>
      <c r="RJ101" s="143"/>
      <c r="RK101" s="143"/>
      <c r="RL101" s="143"/>
      <c r="RM101" s="143"/>
      <c r="RN101" s="143"/>
      <c r="RO101" s="143"/>
      <c r="RP101" s="143"/>
      <c r="RQ101" s="143"/>
      <c r="RR101" s="143"/>
      <c r="RS101" s="143"/>
      <c r="RT101" s="143"/>
      <c r="RU101" s="143"/>
      <c r="RV101" s="143"/>
      <c r="RW101" s="143"/>
      <c r="RX101" s="143"/>
      <c r="RY101" s="143"/>
      <c r="RZ101" s="143"/>
      <c r="SA101" s="143"/>
      <c r="SB101" s="143"/>
      <c r="SC101" s="143"/>
      <c r="SD101" s="143"/>
      <c r="SE101" s="143"/>
      <c r="SF101" s="143"/>
      <c r="SG101" s="143"/>
      <c r="SH101" s="143"/>
      <c r="SI101" s="143"/>
      <c r="SJ101" s="143"/>
      <c r="SK101" s="143"/>
      <c r="SL101" s="143"/>
      <c r="SM101" s="143"/>
      <c r="SN101" s="143"/>
      <c r="SO101" s="143"/>
      <c r="SP101" s="143"/>
      <c r="SQ101" s="143"/>
      <c r="SR101" s="143"/>
      <c r="SS101" s="143"/>
      <c r="ST101" s="143"/>
      <c r="SU101" s="143"/>
      <c r="SV101" s="143"/>
      <c r="SW101" s="143"/>
      <c r="SX101" s="143"/>
      <c r="SY101" s="143"/>
      <c r="SZ101" s="143"/>
      <c r="TA101" s="143"/>
      <c r="TB101" s="143"/>
      <c r="TC101" s="143"/>
      <c r="TD101" s="143"/>
      <c r="TE101" s="143"/>
      <c r="TF101" s="143"/>
      <c r="TG101" s="143"/>
      <c r="TH101" s="143"/>
      <c r="TI101" s="143"/>
      <c r="TJ101" s="143"/>
      <c r="TK101" s="143"/>
      <c r="TL101" s="143"/>
      <c r="TM101" s="143"/>
      <c r="TN101" s="143"/>
      <c r="TO101" s="143"/>
      <c r="TP101" s="143"/>
      <c r="TQ101" s="143"/>
      <c r="TR101" s="143"/>
      <c r="TS101" s="143"/>
      <c r="TT101" s="143"/>
      <c r="TU101" s="143"/>
      <c r="TV101" s="143"/>
      <c r="TW101" s="143"/>
      <c r="TX101" s="143"/>
      <c r="TY101" s="143"/>
      <c r="TZ101" s="143"/>
      <c r="UA101" s="143"/>
      <c r="UB101" s="143"/>
      <c r="UC101" s="143"/>
      <c r="UD101" s="143"/>
      <c r="UE101" s="143"/>
      <c r="UF101" s="143"/>
      <c r="UG101" s="143"/>
      <c r="UH101" s="143"/>
      <c r="UI101" s="143"/>
      <c r="UJ101" s="143"/>
      <c r="UK101" s="143"/>
      <c r="UL101" s="143"/>
      <c r="UM101" s="143"/>
      <c r="UN101" s="143"/>
      <c r="UO101" s="143"/>
      <c r="UP101" s="143"/>
      <c r="UQ101" s="143"/>
      <c r="UR101" s="143"/>
      <c r="US101" s="143"/>
      <c r="UT101" s="143"/>
      <c r="UU101" s="143"/>
      <c r="UV101" s="143"/>
      <c r="UW101" s="143"/>
      <c r="UX101" s="143"/>
      <c r="UY101" s="143"/>
      <c r="UZ101" s="143"/>
      <c r="VA101" s="143"/>
      <c r="VB101" s="143"/>
      <c r="VC101" s="143"/>
      <c r="VD101" s="143"/>
      <c r="VE101" s="143"/>
      <c r="VF101" s="143"/>
      <c r="VG101" s="143"/>
      <c r="VH101" s="143"/>
      <c r="VI101" s="143"/>
      <c r="VJ101" s="143"/>
      <c r="VK101" s="143"/>
      <c r="VL101" s="143"/>
      <c r="VM101" s="143"/>
      <c r="VN101" s="143"/>
      <c r="VO101" s="143"/>
      <c r="VP101" s="143"/>
      <c r="VQ101" s="143"/>
      <c r="VR101" s="143"/>
      <c r="VS101" s="143"/>
      <c r="VT101" s="143"/>
      <c r="VU101" s="143"/>
      <c r="VV101" s="143"/>
      <c r="VW101" s="143"/>
      <c r="VX101" s="143"/>
      <c r="VY101" s="143"/>
      <c r="VZ101" s="143"/>
      <c r="WA101" s="143"/>
      <c r="WB101" s="143"/>
      <c r="WC101" s="143"/>
      <c r="WD101" s="143"/>
      <c r="WE101" s="143"/>
      <c r="WF101" s="143"/>
      <c r="WG101" s="143"/>
      <c r="WH101" s="143"/>
      <c r="WI101" s="143"/>
      <c r="WJ101" s="143"/>
      <c r="WK101" s="143"/>
      <c r="WL101" s="143"/>
      <c r="WM101" s="143"/>
      <c r="WN101" s="143"/>
      <c r="WO101" s="143"/>
      <c r="WP101" s="143"/>
      <c r="WQ101" s="143"/>
      <c r="WR101" s="143"/>
      <c r="WS101" s="143"/>
      <c r="WT101" s="143"/>
      <c r="WU101" s="143"/>
      <c r="WV101" s="143"/>
      <c r="WW101" s="143"/>
      <c r="WX101" s="143"/>
      <c r="WY101" s="143"/>
      <c r="WZ101" s="143"/>
      <c r="XA101" s="143"/>
      <c r="XB101" s="143"/>
      <c r="XC101" s="143"/>
      <c r="XD101" s="143"/>
      <c r="XE101" s="143"/>
      <c r="XF101" s="143"/>
      <c r="XG101" s="143"/>
      <c r="XH101" s="143"/>
      <c r="XI101" s="143"/>
      <c r="XJ101" s="143"/>
      <c r="XK101" s="143"/>
      <c r="XL101" s="143"/>
      <c r="XM101" s="143"/>
      <c r="XN101" s="143"/>
      <c r="XO101" s="143"/>
      <c r="XP101" s="143"/>
      <c r="XQ101" s="143"/>
      <c r="XR101" s="143"/>
      <c r="XS101" s="143"/>
      <c r="XT101" s="143"/>
      <c r="XU101" s="143"/>
      <c r="XV101" s="143"/>
      <c r="XW101" s="143"/>
      <c r="XX101" s="143"/>
      <c r="XY101" s="143"/>
      <c r="XZ101" s="143"/>
      <c r="YA101" s="143"/>
      <c r="YB101" s="143"/>
      <c r="YC101" s="143"/>
      <c r="YD101" s="143"/>
      <c r="YE101" s="143"/>
      <c r="YF101" s="143"/>
      <c r="YG101" s="143"/>
      <c r="YH101" s="143"/>
      <c r="YI101" s="143"/>
      <c r="YJ101" s="143"/>
      <c r="YK101" s="143"/>
      <c r="YL101" s="143"/>
      <c r="YM101" s="143"/>
      <c r="YN101" s="143"/>
      <c r="YO101" s="143"/>
      <c r="YP101" s="143"/>
      <c r="YQ101" s="143"/>
      <c r="YR101" s="143"/>
      <c r="YS101" s="143"/>
      <c r="YT101" s="143"/>
      <c r="YU101" s="143"/>
      <c r="YV101" s="143"/>
      <c r="YW101" s="143"/>
      <c r="YX101" s="143"/>
      <c r="YY101" s="143"/>
      <c r="YZ101" s="143"/>
      <c r="ZA101" s="143"/>
      <c r="ZB101" s="143"/>
      <c r="ZC101" s="143"/>
      <c r="ZD101" s="143"/>
      <c r="ZE101" s="143"/>
      <c r="ZF101" s="143"/>
      <c r="ZG101" s="143"/>
      <c r="ZH101" s="143"/>
      <c r="ZI101" s="143"/>
      <c r="ZJ101" s="143"/>
      <c r="ZK101" s="143"/>
      <c r="ZL101" s="143"/>
      <c r="ZM101" s="143"/>
      <c r="ZN101" s="143"/>
      <c r="ZO101" s="143"/>
      <c r="ZP101" s="143"/>
      <c r="ZQ101" s="143"/>
      <c r="ZR101" s="143"/>
      <c r="ZS101" s="143"/>
      <c r="ZT101" s="143"/>
      <c r="ZU101" s="143"/>
      <c r="ZV101" s="143"/>
      <c r="ZW101" s="143"/>
      <c r="ZX101" s="143"/>
      <c r="ZY101" s="143"/>
      <c r="ZZ101" s="143"/>
      <c r="AAA101" s="143"/>
      <c r="AAB101" s="143"/>
      <c r="AAC101" s="143"/>
      <c r="AAD101" s="143"/>
      <c r="AAE101" s="143"/>
      <c r="AAF101" s="143"/>
      <c r="AAG101" s="143"/>
      <c r="AAH101" s="143"/>
      <c r="AAI101" s="143"/>
      <c r="AAJ101" s="143"/>
      <c r="AAK101" s="143"/>
      <c r="AAL101" s="143"/>
      <c r="AAM101" s="143"/>
      <c r="AAN101" s="143"/>
      <c r="AAO101" s="143"/>
      <c r="AAP101" s="143"/>
      <c r="AAQ101" s="143"/>
      <c r="AAR101" s="143"/>
      <c r="AAS101" s="143"/>
      <c r="AAT101" s="143"/>
      <c r="AAU101" s="143"/>
      <c r="AAV101" s="143"/>
      <c r="AAW101" s="143"/>
      <c r="AAX101" s="143"/>
      <c r="AAY101" s="143"/>
      <c r="AAZ101" s="143"/>
      <c r="ABA101" s="143"/>
      <c r="ABB101" s="143"/>
      <c r="ABC101" s="143"/>
      <c r="ABD101" s="143"/>
      <c r="ABE101" s="143"/>
      <c r="ABF101" s="143"/>
      <c r="ABG101" s="143"/>
      <c r="ABH101" s="143"/>
      <c r="ABI101" s="143"/>
      <c r="ABJ101" s="143"/>
      <c r="ABK101" s="143"/>
      <c r="ABL101" s="143"/>
      <c r="ABM101" s="143"/>
      <c r="ABN101" s="143"/>
      <c r="ABO101" s="143"/>
      <c r="ABP101" s="143"/>
      <c r="ABQ101" s="143"/>
      <c r="ABR101" s="143"/>
      <c r="ABS101" s="143"/>
      <c r="ABT101" s="143"/>
      <c r="ABU101" s="143"/>
      <c r="ABV101" s="143"/>
      <c r="ABW101" s="143"/>
      <c r="ABX101" s="143"/>
      <c r="ABY101" s="143"/>
      <c r="ABZ101" s="143"/>
      <c r="ACA101" s="143"/>
      <c r="ACB101" s="143"/>
      <c r="ACC101" s="143"/>
      <c r="ACD101" s="143"/>
      <c r="ACE101" s="143"/>
      <c r="ACF101" s="143"/>
      <c r="ACG101" s="143"/>
      <c r="ACH101" s="143"/>
      <c r="ACI101" s="143"/>
      <c r="ACJ101" s="143"/>
      <c r="ACK101" s="143"/>
      <c r="ACL101" s="143"/>
      <c r="ACM101" s="143"/>
      <c r="ACN101" s="143"/>
      <c r="ACO101" s="143"/>
      <c r="ACP101" s="143"/>
      <c r="ACQ101" s="143"/>
      <c r="ACR101" s="143"/>
      <c r="ACS101" s="143"/>
      <c r="ACT101" s="143"/>
      <c r="ACU101" s="143"/>
      <c r="ACV101" s="143"/>
      <c r="ACW101" s="143"/>
      <c r="ACX101" s="143"/>
      <c r="ACY101" s="143"/>
      <c r="ACZ101" s="143"/>
      <c r="ADA101" s="143"/>
      <c r="ADB101" s="143"/>
      <c r="ADC101" s="143"/>
      <c r="ADD101" s="143"/>
      <c r="ADE101" s="143"/>
      <c r="ADF101" s="143"/>
      <c r="ADG101" s="143"/>
      <c r="ADH101" s="143"/>
      <c r="ADI101" s="143"/>
      <c r="ADJ101" s="143"/>
      <c r="ADK101" s="143"/>
      <c r="ADL101" s="143"/>
      <c r="ADM101" s="143"/>
      <c r="ADN101" s="143"/>
      <c r="ADO101" s="143"/>
      <c r="ADP101" s="143"/>
      <c r="ADQ101" s="143"/>
      <c r="ADR101" s="143"/>
      <c r="ADS101" s="143"/>
      <c r="ADT101" s="143"/>
      <c r="ADU101" s="143"/>
      <c r="ADV101" s="143"/>
      <c r="ADW101" s="143"/>
      <c r="ADX101" s="143"/>
      <c r="ADY101" s="143"/>
      <c r="ADZ101" s="143"/>
      <c r="AEA101" s="143"/>
      <c r="AEB101" s="143"/>
      <c r="AEC101" s="143"/>
      <c r="AED101" s="143"/>
      <c r="AEE101" s="143"/>
      <c r="AEF101" s="143"/>
      <c r="AEG101" s="143"/>
      <c r="AEH101" s="143"/>
      <c r="AEI101" s="143"/>
      <c r="AEJ101" s="143"/>
      <c r="AEK101" s="143"/>
      <c r="AEL101" s="143"/>
      <c r="AEM101" s="143"/>
      <c r="AEN101" s="143"/>
      <c r="AEO101" s="143"/>
      <c r="AEP101" s="143"/>
      <c r="AEQ101" s="143"/>
      <c r="AER101" s="143"/>
      <c r="AES101" s="143"/>
      <c r="AET101" s="143"/>
      <c r="AEU101" s="143"/>
      <c r="AEV101" s="143"/>
      <c r="AEW101" s="143"/>
      <c r="AEX101" s="143"/>
      <c r="AEY101" s="143"/>
      <c r="AEZ101" s="143"/>
      <c r="AFA101" s="143"/>
      <c r="AFB101" s="143"/>
      <c r="AFC101" s="143"/>
      <c r="AFD101" s="143"/>
      <c r="AFE101" s="143"/>
      <c r="AFF101" s="143"/>
      <c r="AFG101" s="143"/>
      <c r="AFH101" s="143"/>
      <c r="AFI101" s="143"/>
      <c r="AFJ101" s="143"/>
      <c r="AFK101" s="143"/>
      <c r="AFL101" s="143"/>
      <c r="AFM101" s="143"/>
      <c r="AFN101" s="143"/>
      <c r="AFO101" s="143"/>
      <c r="AFP101" s="143"/>
      <c r="AFQ101" s="143"/>
      <c r="AFR101" s="143"/>
      <c r="AFS101" s="143"/>
      <c r="AFT101" s="143"/>
      <c r="AFU101" s="143"/>
      <c r="AFV101" s="143"/>
      <c r="AFW101" s="143"/>
      <c r="AFX101" s="143"/>
      <c r="AFY101" s="143"/>
      <c r="AFZ101" s="143"/>
      <c r="AGA101" s="143"/>
      <c r="AGB101" s="143"/>
      <c r="AGC101" s="143"/>
      <c r="AGD101" s="143"/>
      <c r="AGE101" s="143"/>
      <c r="AGF101" s="143"/>
      <c r="AGG101" s="143"/>
      <c r="AGH101" s="143"/>
      <c r="AGI101" s="143"/>
      <c r="AGJ101" s="143"/>
      <c r="AGK101" s="143"/>
      <c r="AGL101" s="143"/>
      <c r="AGM101" s="143"/>
      <c r="AGN101" s="143"/>
      <c r="AGO101" s="143"/>
      <c r="AGP101" s="143"/>
      <c r="AGQ101" s="143"/>
      <c r="AGR101" s="143"/>
      <c r="AGS101" s="143"/>
      <c r="AGT101" s="143"/>
      <c r="AGU101" s="143"/>
      <c r="AGV101" s="143"/>
      <c r="AGW101" s="143"/>
      <c r="AGX101" s="143"/>
      <c r="AGY101" s="143"/>
      <c r="AGZ101" s="143"/>
      <c r="AHA101" s="143"/>
      <c r="AHB101" s="143"/>
      <c r="AHC101" s="143"/>
      <c r="AHD101" s="143"/>
      <c r="AHE101" s="143"/>
      <c r="AHF101" s="143"/>
      <c r="AHG101" s="143"/>
      <c r="AHH101" s="143"/>
      <c r="AHI101" s="143"/>
      <c r="AHJ101" s="143"/>
      <c r="AHK101" s="143"/>
      <c r="AHL101" s="143"/>
      <c r="AHM101" s="143"/>
      <c r="AHN101" s="143"/>
      <c r="AHO101" s="143"/>
      <c r="AHP101" s="143"/>
      <c r="AHQ101" s="143"/>
      <c r="AHR101" s="143"/>
      <c r="AHS101" s="143"/>
      <c r="AHT101" s="143"/>
      <c r="AHU101" s="143"/>
      <c r="AHV101" s="143"/>
      <c r="AHW101" s="143"/>
      <c r="AHX101" s="143"/>
      <c r="AHY101" s="143"/>
      <c r="AHZ101" s="143"/>
      <c r="AIA101" s="143"/>
      <c r="AIB101" s="143"/>
      <c r="AIC101" s="143"/>
      <c r="AID101" s="143"/>
      <c r="AIE101" s="143"/>
      <c r="AIF101" s="143"/>
      <c r="AIG101" s="143"/>
      <c r="AIH101" s="143"/>
      <c r="AII101" s="143"/>
      <c r="AIJ101" s="143"/>
      <c r="AIK101" s="143"/>
      <c r="AIL101" s="143"/>
      <c r="AIM101" s="143"/>
      <c r="AIN101" s="143"/>
      <c r="AIO101" s="143"/>
      <c r="AIP101" s="143"/>
      <c r="AIQ101" s="143"/>
      <c r="AIR101" s="143"/>
      <c r="AIS101" s="143"/>
      <c r="AIT101" s="143"/>
      <c r="AIU101" s="143"/>
      <c r="AIV101" s="143"/>
      <c r="AIW101" s="143"/>
      <c r="AIX101" s="143"/>
      <c r="AIY101" s="143"/>
      <c r="AIZ101" s="143"/>
      <c r="AJA101" s="143"/>
      <c r="AJB101" s="143"/>
      <c r="AJC101" s="143"/>
      <c r="AJD101" s="143"/>
      <c r="AJE101" s="143"/>
      <c r="AJF101" s="143"/>
      <c r="AJG101" s="143"/>
      <c r="AJH101" s="143"/>
      <c r="AJI101" s="143"/>
      <c r="AJJ101" s="143"/>
      <c r="AJK101" s="143"/>
      <c r="AJL101" s="143"/>
      <c r="AJM101" s="143"/>
      <c r="AJN101" s="143"/>
      <c r="AJO101" s="143"/>
      <c r="AJP101" s="143"/>
      <c r="AJQ101" s="143"/>
      <c r="AJR101" s="143"/>
      <c r="AJS101" s="143"/>
      <c r="AJT101" s="143"/>
      <c r="AJU101" s="143"/>
      <c r="AJV101" s="143"/>
      <c r="AJW101" s="143"/>
      <c r="AJX101" s="143"/>
      <c r="AJY101" s="143"/>
      <c r="AJZ101" s="143"/>
      <c r="AKA101" s="143"/>
      <c r="AKB101" s="143"/>
      <c r="AKC101" s="143"/>
      <c r="AKD101" s="143"/>
      <c r="AKE101" s="143"/>
      <c r="AKF101" s="143"/>
      <c r="AKG101" s="143"/>
      <c r="AKH101" s="143"/>
      <c r="AKI101" s="143"/>
      <c r="AKJ101" s="143"/>
      <c r="AKK101" s="143"/>
      <c r="AKL101" s="143"/>
      <c r="AKM101" s="143"/>
      <c r="AKN101" s="143"/>
      <c r="AKO101" s="143"/>
      <c r="AKP101" s="143"/>
      <c r="AKQ101" s="143"/>
      <c r="AKR101" s="143"/>
      <c r="AKS101" s="143"/>
      <c r="AKT101" s="143"/>
      <c r="AKU101" s="143"/>
      <c r="AKV101" s="143"/>
      <c r="AKW101" s="143"/>
      <c r="AKX101" s="143"/>
      <c r="AKY101" s="143"/>
      <c r="AKZ101" s="143"/>
      <c r="ALA101" s="143"/>
      <c r="ALB101" s="143"/>
      <c r="ALC101" s="143"/>
      <c r="ALD101" s="143"/>
      <c r="ALE101" s="143"/>
      <c r="ALF101" s="143"/>
      <c r="ALG101" s="143"/>
      <c r="ALH101" s="143"/>
      <c r="ALI101" s="143"/>
      <c r="ALJ101" s="143"/>
      <c r="ALK101" s="143"/>
      <c r="ALL101" s="143"/>
      <c r="ALM101" s="143"/>
      <c r="ALN101" s="143"/>
      <c r="ALO101" s="143"/>
      <c r="ALP101" s="143"/>
      <c r="ALQ101" s="143"/>
      <c r="ALR101" s="143"/>
      <c r="ALS101" s="143"/>
      <c r="ALT101" s="143"/>
      <c r="ALU101" s="143"/>
      <c r="ALV101" s="143"/>
      <c r="ALW101" s="143"/>
      <c r="ALX101" s="143"/>
      <c r="ALY101" s="143"/>
      <c r="ALZ101" s="143"/>
      <c r="AMA101" s="143"/>
      <c r="AMB101" s="143"/>
      <c r="AMC101" s="143"/>
      <c r="AMD101" s="143"/>
      <c r="AME101" s="143"/>
      <c r="AMF101" s="143"/>
      <c r="AMG101" s="143"/>
      <c r="AMH101" s="143"/>
      <c r="AMI101" s="143"/>
      <c r="AMJ101" s="143"/>
      <c r="AMK101" s="143"/>
    </row>
    <row r="102" spans="1:1025" s="110" customFormat="1" ht="16.899999999999999" customHeight="1">
      <c r="A102" s="108"/>
      <c r="B102" s="19"/>
      <c r="C102" s="19"/>
      <c r="D102" s="19"/>
      <c r="E102" s="43" t="s">
        <v>142</v>
      </c>
      <c r="F102" s="36">
        <f t="shared" ref="F102:Q102" si="29">F89+F12</f>
        <v>86389229</v>
      </c>
      <c r="G102" s="36">
        <f t="shared" si="29"/>
        <v>85389229</v>
      </c>
      <c r="H102" s="36">
        <f t="shared" si="29"/>
        <v>49455231</v>
      </c>
      <c r="I102" s="36">
        <f t="shared" si="29"/>
        <v>7494970</v>
      </c>
      <c r="J102" s="36">
        <f t="shared" si="29"/>
        <v>0</v>
      </c>
      <c r="K102" s="36">
        <f t="shared" si="29"/>
        <v>8052359</v>
      </c>
      <c r="L102" s="36">
        <f t="shared" si="29"/>
        <v>7308359</v>
      </c>
      <c r="M102" s="36">
        <f t="shared" si="29"/>
        <v>744000</v>
      </c>
      <c r="N102" s="36">
        <f t="shared" si="29"/>
        <v>1000</v>
      </c>
      <c r="O102" s="36">
        <f t="shared" si="29"/>
        <v>0</v>
      </c>
      <c r="P102" s="36">
        <f t="shared" si="29"/>
        <v>7308359</v>
      </c>
      <c r="Q102" s="36">
        <f t="shared" si="29"/>
        <v>94441588</v>
      </c>
      <c r="R102" s="36" t="e">
        <f>R14+R17+R36+R41+R61+R65+R68+#REF!+#REF!+#REF!+R99+#REF!+#REF!</f>
        <v>#REF!</v>
      </c>
      <c r="S102" s="36" t="e">
        <f>S14+S17+S36+S41+S61+S65+S68+#REF!+#REF!+#REF!+S99+#REF!+#REF!</f>
        <v>#REF!</v>
      </c>
    </row>
    <row r="103" spans="1:1025" s="130" customFormat="1" ht="60.75" customHeight="1">
      <c r="C103" s="130" t="s">
        <v>143</v>
      </c>
      <c r="E103" s="131"/>
      <c r="H103" s="130" t="s">
        <v>144</v>
      </c>
      <c r="T103" s="132">
        <f>Q102-'дод.1 для контролю '!E1</f>
        <v>16650607</v>
      </c>
    </row>
    <row r="104" spans="1:1025" ht="39" customHeight="1">
      <c r="G104" s="133">
        <f>F102-G102</f>
        <v>1000000</v>
      </c>
      <c r="H104" s="2" t="s">
        <v>145</v>
      </c>
      <c r="K104" s="170"/>
    </row>
    <row r="105" spans="1:1025">
      <c r="G105" s="169">
        <f>G104/F102*100</f>
        <v>1.1575517128414239</v>
      </c>
    </row>
    <row r="106" spans="1:1025" ht="21" customHeight="1">
      <c r="G106"/>
    </row>
    <row r="107" spans="1:1025" ht="16.5" customHeight="1">
      <c r="E107" s="169">
        <f>500000/F102*100</f>
        <v>0.57877585642071194</v>
      </c>
      <c r="F107" s="2" t="s">
        <v>155</v>
      </c>
      <c r="G107" s="133">
        <v>500000</v>
      </c>
    </row>
    <row r="108" spans="1:1025" ht="54" customHeight="1">
      <c r="F108" s="2" t="s">
        <v>151</v>
      </c>
      <c r="G108" s="133">
        <f>F102-'дод.1 для контролю '!F1</f>
        <v>9288248</v>
      </c>
    </row>
    <row r="109" spans="1:1025" ht="16.899999999999999" customHeight="1">
      <c r="F109" s="2" t="s">
        <v>152</v>
      </c>
      <c r="G109" s="133">
        <f>K102-'дод.1 для контролю '!G1</f>
        <v>7362359</v>
      </c>
    </row>
    <row r="110" spans="1:1025" ht="29.25" customHeight="1">
      <c r="G110" s="133">
        <f>SUM(G108:G109)</f>
        <v>16650607</v>
      </c>
    </row>
    <row r="111" spans="1:1025" ht="40.5" customHeight="1"/>
    <row r="112" spans="1:1025" ht="28.5" customHeight="1"/>
    <row r="113" spans="5:7" ht="66.599999999999994" customHeight="1"/>
    <row r="114" spans="5:7" ht="34.15" customHeight="1"/>
    <row r="115" spans="5:7" ht="58.15" customHeight="1"/>
    <row r="116" spans="5:7" ht="58.15" customHeight="1">
      <c r="E116" s="194"/>
      <c r="F116" s="133"/>
    </row>
    <row r="117" spans="5:7" ht="19.899999999999999" customHeight="1">
      <c r="E117" s="194"/>
      <c r="F117" s="133"/>
      <c r="G117" s="133"/>
    </row>
    <row r="118" spans="5:7" ht="40.15" customHeight="1">
      <c r="E118" s="194"/>
    </row>
    <row r="119" spans="5:7" ht="40.15" customHeight="1"/>
    <row r="120" spans="5:7" ht="49.15" customHeight="1"/>
    <row r="121" spans="5:7" ht="16.149999999999999" customHeight="1"/>
    <row r="122" spans="5:7" ht="16.149999999999999" customHeight="1"/>
    <row r="123" spans="5:7" ht="42.75" customHeight="1"/>
    <row r="124" spans="5:7" ht="17.45" customHeight="1"/>
    <row r="125" spans="5:7" ht="15" hidden="1" customHeight="1"/>
    <row r="126" spans="5:7" ht="61.9" customHeight="1"/>
    <row r="127" spans="5:7" ht="27" customHeight="1"/>
    <row r="128" spans="5:7" ht="35.25" customHeight="1"/>
    <row r="129" ht="60" customHeight="1"/>
    <row r="130" ht="27" customHeight="1"/>
    <row r="131" ht="54.75" customHeight="1"/>
    <row r="132" ht="23.45" customHeight="1"/>
    <row r="133" ht="15" hidden="1" customHeight="1"/>
    <row r="134" ht="77.45" customHeight="1"/>
    <row r="135" ht="24.75" customHeight="1"/>
    <row r="136" ht="18" customHeight="1"/>
    <row r="137" ht="118.15" customHeight="1"/>
    <row r="138" ht="20.45" customHeight="1"/>
    <row r="139" ht="52.5" customHeight="1"/>
    <row r="140" ht="51.75" customHeight="1"/>
    <row r="141" ht="25.5" customHeight="1"/>
    <row r="142" ht="51.75" customHeight="1"/>
    <row r="143" ht="57.75" customHeight="1"/>
    <row r="144" ht="28.9" customHeight="1"/>
    <row r="145" ht="25.5" customHeight="1"/>
    <row r="146" ht="25.5" customHeight="1"/>
    <row r="147" ht="18" customHeight="1"/>
    <row r="148" ht="20.45" customHeight="1"/>
    <row r="150" ht="25.5" customHeight="1"/>
    <row r="151" ht="25.5" customHeight="1"/>
    <row r="152" ht="25.5" customHeight="1"/>
  </sheetData>
  <mergeCells count="86">
    <mergeCell ref="B95:B97"/>
    <mergeCell ref="C95:C97"/>
    <mergeCell ref="D95:D97"/>
    <mergeCell ref="E95:E97"/>
    <mergeCell ref="F95:J95"/>
    <mergeCell ref="Q95:Q97"/>
    <mergeCell ref="F96:F97"/>
    <mergeCell ref="G96:G97"/>
    <mergeCell ref="H96:I96"/>
    <mergeCell ref="J96:J97"/>
    <mergeCell ref="K96:K97"/>
    <mergeCell ref="L96:L97"/>
    <mergeCell ref="M96:M97"/>
    <mergeCell ref="N96:O96"/>
    <mergeCell ref="P96:P97"/>
    <mergeCell ref="C27:C29"/>
    <mergeCell ref="D27:D29"/>
    <mergeCell ref="E27:E29"/>
    <mergeCell ref="F27:J27"/>
    <mergeCell ref="K95:P95"/>
    <mergeCell ref="K46:P46"/>
    <mergeCell ref="K70:P70"/>
    <mergeCell ref="K47:K48"/>
    <mergeCell ref="L47:L48"/>
    <mergeCell ref="M47:M48"/>
    <mergeCell ref="N47:O47"/>
    <mergeCell ref="P47:P48"/>
    <mergeCell ref="L1:Q1"/>
    <mergeCell ref="B5:Q5"/>
    <mergeCell ref="B6:C6"/>
    <mergeCell ref="I2:Q3"/>
    <mergeCell ref="K27:P27"/>
    <mergeCell ref="Q27:Q29"/>
    <mergeCell ref="F28:F29"/>
    <mergeCell ref="G28:G29"/>
    <mergeCell ref="H28:I28"/>
    <mergeCell ref="J28:J29"/>
    <mergeCell ref="K28:K29"/>
    <mergeCell ref="L28:L29"/>
    <mergeCell ref="M28:M29"/>
    <mergeCell ref="N28:O28"/>
    <mergeCell ref="P28:P29"/>
    <mergeCell ref="B27:B29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K9:K10"/>
    <mergeCell ref="L9:L10"/>
    <mergeCell ref="M9:M10"/>
    <mergeCell ref="N9:O9"/>
    <mergeCell ref="P9:P10"/>
    <mergeCell ref="B46:B48"/>
    <mergeCell ref="C46:C48"/>
    <mergeCell ref="D46:D48"/>
    <mergeCell ref="E46:E48"/>
    <mergeCell ref="F46:J46"/>
    <mergeCell ref="B70:B72"/>
    <mergeCell ref="C70:C72"/>
    <mergeCell ref="D70:D72"/>
    <mergeCell ref="E70:E72"/>
    <mergeCell ref="F70:J70"/>
    <mergeCell ref="M4:Q4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46:Q48"/>
    <mergeCell ref="F47:F48"/>
    <mergeCell ref="G47:G48"/>
    <mergeCell ref="H47:I47"/>
    <mergeCell ref="J47:J48"/>
  </mergeCells>
  <pageMargins left="0.7" right="0.7" top="0.75" bottom="0.75" header="0.51180555555555496" footer="0.51180555555555496"/>
  <pageSetup paperSize="9" scale="68" firstPageNumber="0" orientation="landscape" r:id="rId1"/>
  <rowBreaks count="4" manualBreakCount="4">
    <brk id="26" max="16383" man="1"/>
    <brk id="45" min="1" max="16" man="1"/>
    <brk id="69" min="1" max="16" man="1"/>
    <brk id="94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I12" sqref="I12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34" customFormat="1" ht="27.95" customHeight="1">
      <c r="A1" s="135"/>
      <c r="B1" s="138" t="s">
        <v>5</v>
      </c>
      <c r="C1" s="220" t="s">
        <v>6</v>
      </c>
      <c r="D1" s="220"/>
      <c r="E1" s="204">
        <v>77790981</v>
      </c>
      <c r="F1" s="204">
        <v>77100981</v>
      </c>
      <c r="G1" s="204">
        <v>690000</v>
      </c>
      <c r="H1" s="136">
        <v>0</v>
      </c>
      <c r="I1" s="135"/>
    </row>
    <row r="3" spans="1:9" s="137" customFormat="1" ht="14.1" customHeight="1">
      <c r="C3" s="219" t="s">
        <v>7</v>
      </c>
      <c r="D3" s="219"/>
      <c r="F3" s="137" t="s">
        <v>8</v>
      </c>
    </row>
    <row r="4" spans="1:9" s="137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2023-04-26T09:02:17Z</cp:lastPrinted>
  <dcterms:created xsi:type="dcterms:W3CDTF">2006-09-16T00:00:00Z</dcterms:created>
  <dcterms:modified xsi:type="dcterms:W3CDTF">2023-04-26T09:02:20Z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