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115" yWindow="-285" windowWidth="17685" windowHeight="11610" tabRatio="500" firstSheet="2" activeTab="2"/>
  </bookViews>
  <sheets>
    <sheet name="додаток 1 " sheetId="1" r:id="rId1"/>
    <sheet name="додаток 2" sheetId="2" r:id="rId2"/>
    <sheet name="додаток 3" sheetId="3" r:id="rId3"/>
  </sheets>
  <definedNames>
    <definedName name="_xlnm.Print_Area" localSheetId="0">'додаток 1 '!$A$1:$H$93</definedName>
    <definedName name="_xlnm.Print_Area" localSheetId="1">'додаток 2'!$A$1:$F$34</definedName>
    <definedName name="_xlnm.Print_Area" localSheetId="2">'додаток 3'!$B$1:$Q$117</definedName>
  </definedNames>
  <calcPr calcId="145621"/>
</workbook>
</file>

<file path=xl/calcChain.xml><?xml version="1.0" encoding="utf-8"?>
<calcChain xmlns="http://schemas.openxmlformats.org/spreadsheetml/2006/main">
  <c r="G116" i="3" l="1"/>
  <c r="H116" i="3"/>
  <c r="I116" i="3"/>
  <c r="J116" i="3"/>
  <c r="K116" i="3"/>
  <c r="L116" i="3"/>
  <c r="M116" i="3"/>
  <c r="N116" i="3"/>
  <c r="O116" i="3"/>
  <c r="P116" i="3"/>
  <c r="Q116" i="3"/>
  <c r="R116" i="3"/>
  <c r="S116" i="3"/>
  <c r="F116" i="3"/>
  <c r="K112" i="3" l="1"/>
  <c r="K83" i="3"/>
  <c r="K55" i="3"/>
  <c r="K33" i="3"/>
  <c r="I59" i="3"/>
  <c r="G96" i="3"/>
  <c r="H94" i="3"/>
  <c r="G94" i="3"/>
  <c r="G71" i="3"/>
  <c r="G74" i="3"/>
  <c r="G59" i="3"/>
  <c r="G20" i="3"/>
  <c r="I20" i="3"/>
  <c r="H15" i="3"/>
  <c r="G15" i="3"/>
  <c r="L90" i="3"/>
  <c r="L20" i="3"/>
  <c r="M92" i="3"/>
  <c r="O92" i="3"/>
  <c r="P92" i="3"/>
  <c r="G95" i="3"/>
  <c r="H95" i="3"/>
  <c r="I95" i="3"/>
  <c r="J95" i="3"/>
  <c r="K95" i="3"/>
  <c r="L95" i="3"/>
  <c r="M95" i="3"/>
  <c r="N95" i="3"/>
  <c r="O95" i="3"/>
  <c r="P95" i="3"/>
  <c r="R95" i="3"/>
  <c r="S95" i="3"/>
  <c r="F96" i="3"/>
  <c r="F95" i="3" s="1"/>
  <c r="G115" i="3"/>
  <c r="G39" i="3"/>
  <c r="G61" i="3"/>
  <c r="Q96" i="3" l="1"/>
  <c r="Q95" i="3" s="1"/>
  <c r="E92" i="3"/>
  <c r="G86" i="3" l="1"/>
  <c r="H86" i="3"/>
  <c r="I86" i="3"/>
  <c r="J86" i="3"/>
  <c r="L86" i="3"/>
  <c r="M86" i="3"/>
  <c r="N86" i="3"/>
  <c r="O86" i="3"/>
  <c r="F86" i="3"/>
  <c r="H93" i="3"/>
  <c r="I93" i="3"/>
  <c r="J93" i="3"/>
  <c r="L93" i="3"/>
  <c r="M93" i="3"/>
  <c r="N93" i="3"/>
  <c r="O93" i="3"/>
  <c r="G93" i="3"/>
  <c r="L97" i="3"/>
  <c r="M97" i="3"/>
  <c r="N97" i="3"/>
  <c r="O97" i="3"/>
  <c r="P97" i="3"/>
  <c r="G97" i="3"/>
  <c r="H97" i="3"/>
  <c r="I97" i="3"/>
  <c r="J97" i="3"/>
  <c r="K97" i="3"/>
  <c r="M99" i="3"/>
  <c r="O99" i="3"/>
  <c r="G100" i="3"/>
  <c r="G99" i="3" s="1"/>
  <c r="H100" i="3"/>
  <c r="I100" i="3"/>
  <c r="I99" i="3" s="1"/>
  <c r="I92" i="3" s="1"/>
  <c r="J100" i="3"/>
  <c r="J99" i="3" s="1"/>
  <c r="J92" i="3" s="1"/>
  <c r="L100" i="3"/>
  <c r="L99" i="3" s="1"/>
  <c r="L92" i="3" s="1"/>
  <c r="M100" i="3"/>
  <c r="N100" i="3"/>
  <c r="N99" i="3" s="1"/>
  <c r="N92" i="3" s="1"/>
  <c r="O100" i="3"/>
  <c r="P100" i="3"/>
  <c r="P99" i="3" s="1"/>
  <c r="F100" i="3"/>
  <c r="H99" i="3"/>
  <c r="F99" i="3"/>
  <c r="K101" i="3"/>
  <c r="K100" i="3" s="1"/>
  <c r="K99" i="3" s="1"/>
  <c r="K92" i="3" s="1"/>
  <c r="S97" i="3"/>
  <c r="R97" i="3"/>
  <c r="F98" i="3"/>
  <c r="Q98" i="3" s="1"/>
  <c r="Q97" i="3" s="1"/>
  <c r="H92" i="3" l="1"/>
  <c r="G92" i="3"/>
  <c r="F97" i="3"/>
  <c r="Q101" i="3"/>
  <c r="Q100" i="3" s="1"/>
  <c r="Q99" i="3" s="1"/>
  <c r="P94" i="3"/>
  <c r="P93" i="3" s="1"/>
  <c r="K94" i="3"/>
  <c r="K93" i="3" s="1"/>
  <c r="F94" i="3"/>
  <c r="S93" i="3"/>
  <c r="R93" i="3"/>
  <c r="Q94" i="3" l="1"/>
  <c r="Q93" i="3" s="1"/>
  <c r="Q92" i="3" s="1"/>
  <c r="F93" i="3"/>
  <c r="F92" i="3" s="1"/>
  <c r="G65" i="3"/>
  <c r="G64" i="3"/>
  <c r="L18" i="3"/>
  <c r="H72" i="3"/>
  <c r="G72" i="3"/>
  <c r="G18" i="3"/>
  <c r="I18" i="3"/>
  <c r="P78" i="3"/>
  <c r="P79" i="3"/>
  <c r="K78" i="3"/>
  <c r="K79" i="3"/>
  <c r="Q79" i="3" s="1"/>
  <c r="H73" i="3"/>
  <c r="I73" i="3"/>
  <c r="J73" i="3"/>
  <c r="L73" i="3"/>
  <c r="M73" i="3"/>
  <c r="N73" i="3"/>
  <c r="O73" i="3"/>
  <c r="G110" i="3" l="1"/>
  <c r="H66" i="3" l="1"/>
  <c r="I66" i="3"/>
  <c r="J66" i="3"/>
  <c r="K66" i="3"/>
  <c r="L66" i="3"/>
  <c r="M66" i="3"/>
  <c r="N66" i="3"/>
  <c r="O66" i="3"/>
  <c r="P66" i="3"/>
  <c r="R66" i="3"/>
  <c r="S66" i="3"/>
  <c r="G68" i="3"/>
  <c r="F68" i="3" s="1"/>
  <c r="Q68" i="3" s="1"/>
  <c r="G67" i="3"/>
  <c r="G66" i="3" l="1"/>
  <c r="K115" i="3"/>
  <c r="P115" i="3"/>
  <c r="H27" i="3" l="1"/>
  <c r="R86" i="3"/>
  <c r="S86" i="3"/>
  <c r="P20" i="3"/>
  <c r="P21" i="3"/>
  <c r="P22" i="3"/>
  <c r="P23" i="3"/>
  <c r="P24" i="3"/>
  <c r="P25" i="3"/>
  <c r="P26" i="3"/>
  <c r="P27" i="3"/>
  <c r="P28" i="3"/>
  <c r="P29" i="3"/>
  <c r="I64" i="3"/>
  <c r="I15" i="3"/>
  <c r="G78" i="3"/>
  <c r="K29" i="3"/>
  <c r="G73" i="3"/>
  <c r="F90" i="3"/>
  <c r="G27" i="3"/>
  <c r="L30" i="3"/>
  <c r="N30" i="3"/>
  <c r="O30" i="3"/>
  <c r="P30" i="3"/>
  <c r="G30" i="3"/>
  <c r="H30" i="3"/>
  <c r="I30" i="3"/>
  <c r="J30" i="3"/>
  <c r="M36" i="3"/>
  <c r="M30" i="3" s="1"/>
  <c r="K31" i="3"/>
  <c r="F31" i="3"/>
  <c r="G60" i="3"/>
  <c r="F61" i="3"/>
  <c r="Q61" i="3" s="1"/>
  <c r="G28" i="3"/>
  <c r="H28" i="3"/>
  <c r="Q31" i="3" l="1"/>
  <c r="P90" i="3"/>
  <c r="P86" i="3" s="1"/>
  <c r="K90" i="3"/>
  <c r="F115" i="3"/>
  <c r="Q115" i="3" s="1"/>
  <c r="F110" i="3"/>
  <c r="F109" i="3"/>
  <c r="Q109" i="3" s="1"/>
  <c r="P108" i="3"/>
  <c r="O108" i="3"/>
  <c r="N108" i="3"/>
  <c r="M108" i="3"/>
  <c r="L108" i="3"/>
  <c r="K108" i="3"/>
  <c r="J108" i="3"/>
  <c r="I108" i="3"/>
  <c r="H108" i="3"/>
  <c r="G108" i="3"/>
  <c r="F107" i="3"/>
  <c r="G119" i="3" s="1"/>
  <c r="P106" i="3"/>
  <c r="O106" i="3"/>
  <c r="N106" i="3"/>
  <c r="M106" i="3"/>
  <c r="L106" i="3"/>
  <c r="K106" i="3"/>
  <c r="J106" i="3"/>
  <c r="I106" i="3"/>
  <c r="H106" i="3"/>
  <c r="G106" i="3"/>
  <c r="K105" i="3"/>
  <c r="F105" i="3"/>
  <c r="F104" i="3" s="1"/>
  <c r="P104" i="3"/>
  <c r="O104" i="3"/>
  <c r="N104" i="3"/>
  <c r="M104" i="3"/>
  <c r="L104" i="3"/>
  <c r="J104" i="3"/>
  <c r="I104" i="3"/>
  <c r="H104" i="3"/>
  <c r="G104" i="3"/>
  <c r="S102" i="3"/>
  <c r="R102" i="3"/>
  <c r="I89" i="3"/>
  <c r="F89" i="3"/>
  <c r="Q89" i="3" s="1"/>
  <c r="F88" i="3"/>
  <c r="Q88" i="3" s="1"/>
  <c r="P87" i="3"/>
  <c r="K87" i="3"/>
  <c r="F87" i="3"/>
  <c r="K81" i="3"/>
  <c r="F81" i="3"/>
  <c r="F80" i="3"/>
  <c r="Q80" i="3" s="1"/>
  <c r="F78" i="3"/>
  <c r="Q78" i="3" s="1"/>
  <c r="P77" i="3"/>
  <c r="K77" i="3"/>
  <c r="Q77" i="3" s="1"/>
  <c r="P76" i="3"/>
  <c r="P73" i="3" s="1"/>
  <c r="K76" i="3"/>
  <c r="P75" i="3"/>
  <c r="K75" i="3"/>
  <c r="Q75" i="3" s="1"/>
  <c r="F74" i="3"/>
  <c r="S73" i="3"/>
  <c r="R73" i="3"/>
  <c r="P72" i="3"/>
  <c r="P70" i="3" s="1"/>
  <c r="K72" i="3"/>
  <c r="K70" i="3" s="1"/>
  <c r="I72" i="3"/>
  <c r="I70" i="3" s="1"/>
  <c r="F72" i="3"/>
  <c r="F71" i="3"/>
  <c r="Q71" i="3" s="1"/>
  <c r="O70" i="3"/>
  <c r="N70" i="3"/>
  <c r="M70" i="3"/>
  <c r="L70" i="3"/>
  <c r="J70" i="3"/>
  <c r="H70" i="3"/>
  <c r="G70" i="3"/>
  <c r="F69" i="3"/>
  <c r="F67" i="3"/>
  <c r="Q67" i="3" s="1"/>
  <c r="F65" i="3"/>
  <c r="Q65" i="3" s="1"/>
  <c r="P64" i="3"/>
  <c r="P62" i="3" s="1"/>
  <c r="K64" i="3"/>
  <c r="K62" i="3" s="1"/>
  <c r="F64" i="3"/>
  <c r="I63" i="3"/>
  <c r="I62" i="3" s="1"/>
  <c r="F63" i="3"/>
  <c r="Q63" i="3" s="1"/>
  <c r="O62" i="3"/>
  <c r="N62" i="3"/>
  <c r="M62" i="3"/>
  <c r="L62" i="3"/>
  <c r="J62" i="3"/>
  <c r="H62" i="3"/>
  <c r="G62" i="3"/>
  <c r="F60" i="3"/>
  <c r="Q60" i="3" s="1"/>
  <c r="P59" i="3"/>
  <c r="P42" i="3" s="1"/>
  <c r="K59" i="3"/>
  <c r="K42" i="3" s="1"/>
  <c r="I42" i="3"/>
  <c r="F59" i="3"/>
  <c r="F58" i="3"/>
  <c r="Q58" i="3" s="1"/>
  <c r="G53" i="3"/>
  <c r="G52" i="3"/>
  <c r="F52" i="3" s="1"/>
  <c r="Q52" i="3" s="1"/>
  <c r="F51" i="3"/>
  <c r="Q51" i="3" s="1"/>
  <c r="F50" i="3"/>
  <c r="Q50" i="3" s="1"/>
  <c r="G49" i="3"/>
  <c r="F49" i="3" s="1"/>
  <c r="Q49" i="3" s="1"/>
  <c r="F47" i="3"/>
  <c r="Q47" i="3" s="1"/>
  <c r="E47" i="3"/>
  <c r="E58" i="3" s="1"/>
  <c r="G46" i="3"/>
  <c r="F46" i="3" s="1"/>
  <c r="Q46" i="3" s="1"/>
  <c r="F45" i="3"/>
  <c r="Q45" i="3" s="1"/>
  <c r="F44" i="3"/>
  <c r="Q44" i="3" s="1"/>
  <c r="F43" i="3"/>
  <c r="S42" i="3"/>
  <c r="R42" i="3"/>
  <c r="O42" i="3"/>
  <c r="N42" i="3"/>
  <c r="M42" i="3"/>
  <c r="L42" i="3"/>
  <c r="J42" i="3"/>
  <c r="H42" i="3"/>
  <c r="F41" i="3"/>
  <c r="Q41" i="3" s="1"/>
  <c r="F40" i="3"/>
  <c r="Q40" i="3" s="1"/>
  <c r="E40" i="3"/>
  <c r="F39" i="3"/>
  <c r="Q39" i="3" s="1"/>
  <c r="P38" i="3"/>
  <c r="P37" i="3" s="1"/>
  <c r="O38" i="3"/>
  <c r="O37" i="3" s="1"/>
  <c r="N38" i="3"/>
  <c r="N37" i="3" s="1"/>
  <c r="M38" i="3"/>
  <c r="M37" i="3" s="1"/>
  <c r="L38" i="3"/>
  <c r="L37" i="3" s="1"/>
  <c r="K38" i="3"/>
  <c r="K37" i="3" s="1"/>
  <c r="J38" i="3"/>
  <c r="J37" i="3" s="1"/>
  <c r="I38" i="3"/>
  <c r="I37" i="3" s="1"/>
  <c r="H38" i="3"/>
  <c r="H37" i="3" s="1"/>
  <c r="G38" i="3"/>
  <c r="F38" i="3" s="1"/>
  <c r="K36" i="3"/>
  <c r="K30" i="3" s="1"/>
  <c r="F36" i="3"/>
  <c r="F30" i="3"/>
  <c r="F29" i="3"/>
  <c r="Q29" i="3" s="1"/>
  <c r="F28" i="3"/>
  <c r="Q28" i="3" s="1"/>
  <c r="F27" i="3"/>
  <c r="Q27" i="3" s="1"/>
  <c r="E27" i="3"/>
  <c r="I26" i="3"/>
  <c r="H26" i="3"/>
  <c r="G26" i="3"/>
  <c r="F22" i="3"/>
  <c r="Q22" i="3" s="1"/>
  <c r="K21" i="3"/>
  <c r="F21" i="3"/>
  <c r="K20" i="3"/>
  <c r="H20" i="3"/>
  <c r="H19" i="3" s="1"/>
  <c r="F20" i="3"/>
  <c r="O19" i="3"/>
  <c r="O17" i="3" s="1"/>
  <c r="N19" i="3"/>
  <c r="N17" i="3" s="1"/>
  <c r="M19" i="3"/>
  <c r="L19" i="3"/>
  <c r="P19" i="3" s="1"/>
  <c r="J19" i="3"/>
  <c r="J17" i="3" s="1"/>
  <c r="I19" i="3"/>
  <c r="G19" i="3"/>
  <c r="P18" i="3"/>
  <c r="K18" i="3"/>
  <c r="H18" i="3"/>
  <c r="F18" i="3"/>
  <c r="F16" i="3"/>
  <c r="Q16" i="3" s="1"/>
  <c r="P15" i="3"/>
  <c r="P14" i="3" s="1"/>
  <c r="K15" i="3"/>
  <c r="K14" i="3" s="1"/>
  <c r="H14" i="3"/>
  <c r="F15" i="3"/>
  <c r="S14" i="3"/>
  <c r="R14" i="3"/>
  <c r="O14" i="3"/>
  <c r="N14" i="3"/>
  <c r="M14" i="3"/>
  <c r="L14" i="3"/>
  <c r="J14" i="3"/>
  <c r="I14" i="3"/>
  <c r="G14" i="3"/>
  <c r="K9" i="3"/>
  <c r="F31" i="2"/>
  <c r="E31" i="2"/>
  <c r="D31" i="2"/>
  <c r="A31" i="2"/>
  <c r="F30" i="2"/>
  <c r="E30" i="2"/>
  <c r="D30" i="2"/>
  <c r="F29" i="2"/>
  <c r="E29" i="2"/>
  <c r="D29" i="2"/>
  <c r="F26" i="2"/>
  <c r="E26" i="2"/>
  <c r="D26" i="2"/>
  <c r="F25" i="2"/>
  <c r="E25" i="2"/>
  <c r="D25" i="2"/>
  <c r="F23" i="2"/>
  <c r="E23" i="2"/>
  <c r="D23" i="2"/>
  <c r="F22" i="2"/>
  <c r="F21" i="2"/>
  <c r="E21" i="2"/>
  <c r="D21" i="2"/>
  <c r="F18" i="2"/>
  <c r="E18" i="2"/>
  <c r="D18" i="2"/>
  <c r="F13" i="2"/>
  <c r="E13" i="2"/>
  <c r="D13" i="2"/>
  <c r="C3" i="2"/>
  <c r="Q90" i="3" l="1"/>
  <c r="Q86" i="3" s="1"/>
  <c r="K86" i="3"/>
  <c r="S92" i="3"/>
  <c r="S99" i="3"/>
  <c r="R92" i="3"/>
  <c r="R99" i="3"/>
  <c r="O103" i="3"/>
  <c r="Q15" i="3"/>
  <c r="Q14" i="3" s="1"/>
  <c r="J103" i="3"/>
  <c r="F106" i="3"/>
  <c r="Q106" i="3" s="1"/>
  <c r="G103" i="3"/>
  <c r="P17" i="3"/>
  <c r="G37" i="3"/>
  <c r="Q105" i="3"/>
  <c r="Q21" i="3"/>
  <c r="Q69" i="3"/>
  <c r="Q66" i="3" s="1"/>
  <c r="F66" i="3"/>
  <c r="Q74" i="3"/>
  <c r="F73" i="3"/>
  <c r="Q76" i="3"/>
  <c r="K73" i="3"/>
  <c r="I17" i="3"/>
  <c r="O13" i="3"/>
  <c r="O12" i="3" s="1"/>
  <c r="Q87" i="3"/>
  <c r="Q20" i="3"/>
  <c r="Q19" i="3" s="1"/>
  <c r="Q81" i="3"/>
  <c r="N103" i="3"/>
  <c r="F108" i="3"/>
  <c r="F103" i="3" s="1"/>
  <c r="J13" i="3"/>
  <c r="J12" i="3" s="1"/>
  <c r="L17" i="3"/>
  <c r="K19" i="3"/>
  <c r="K17" i="3" s="1"/>
  <c r="H17" i="3"/>
  <c r="H13" i="3" s="1"/>
  <c r="H12" i="3" s="1"/>
  <c r="Q36" i="3"/>
  <c r="Q30" i="3" s="1"/>
  <c r="Q59" i="3"/>
  <c r="Q72" i="3"/>
  <c r="Q70" i="3" s="1"/>
  <c r="K104" i="3"/>
  <c r="K103" i="3" s="1"/>
  <c r="I103" i="3"/>
  <c r="M103" i="3"/>
  <c r="F53" i="3"/>
  <c r="Q53" i="3" s="1"/>
  <c r="F70" i="3"/>
  <c r="H103" i="3"/>
  <c r="L103" i="3"/>
  <c r="P103" i="3"/>
  <c r="F37" i="3"/>
  <c r="Q38" i="3"/>
  <c r="Q37" i="3" s="1"/>
  <c r="R13" i="3"/>
  <c r="M17" i="3"/>
  <c r="M13" i="3" s="1"/>
  <c r="M12" i="3" s="1"/>
  <c r="Q18" i="3"/>
  <c r="F19" i="3"/>
  <c r="E50" i="3"/>
  <c r="E61" i="3" s="1"/>
  <c r="L13" i="3"/>
  <c r="L12" i="3" s="1"/>
  <c r="S13" i="3"/>
  <c r="N13" i="3"/>
  <c r="N12" i="3" s="1"/>
  <c r="G48" i="3"/>
  <c r="F48" i="3" s="1"/>
  <c r="Q48" i="3" s="1"/>
  <c r="Q64" i="3"/>
  <c r="Q62" i="3" s="1"/>
  <c r="Q107" i="3"/>
  <c r="Q110" i="3"/>
  <c r="Q108" i="3" s="1"/>
  <c r="F14" i="3"/>
  <c r="F62" i="3"/>
  <c r="I13" i="3"/>
  <c r="I12" i="3" s="1"/>
  <c r="G17" i="3"/>
  <c r="F26" i="3"/>
  <c r="Q26" i="3" s="1"/>
  <c r="Q43" i="3"/>
  <c r="P102" i="3" l="1"/>
  <c r="P91" i="3" s="1"/>
  <c r="K102" i="3"/>
  <c r="K91" i="3" s="1"/>
  <c r="F102" i="3"/>
  <c r="F91" i="3" s="1"/>
  <c r="L102" i="3"/>
  <c r="L91" i="3" s="1"/>
  <c r="N102" i="3"/>
  <c r="N91" i="3" s="1"/>
  <c r="J102" i="3"/>
  <c r="J91" i="3" s="1"/>
  <c r="H102" i="3"/>
  <c r="H91" i="3" s="1"/>
  <c r="M102" i="3"/>
  <c r="M91" i="3" s="1"/>
  <c r="I102" i="3"/>
  <c r="I91" i="3" s="1"/>
  <c r="G102" i="3"/>
  <c r="G91" i="3" s="1"/>
  <c r="O102" i="3"/>
  <c r="O91" i="3" s="1"/>
  <c r="Q73" i="3"/>
  <c r="K13" i="3"/>
  <c r="K12" i="3" s="1"/>
  <c r="G124" i="3" s="1"/>
  <c r="P13" i="3"/>
  <c r="P12" i="3" s="1"/>
  <c r="Q104" i="3"/>
  <c r="Q103" i="3" s="1"/>
  <c r="F17" i="3"/>
  <c r="Q42" i="3"/>
  <c r="G42" i="3"/>
  <c r="G13" i="3" s="1"/>
  <c r="G12" i="3" s="1"/>
  <c r="F42" i="3"/>
  <c r="Q17" i="3"/>
  <c r="Q102" i="3" l="1"/>
  <c r="Q91" i="3" s="1"/>
  <c r="F13" i="3"/>
  <c r="F12" i="3" s="1"/>
  <c r="E122" i="3" s="1"/>
  <c r="Q13" i="3"/>
  <c r="Q12" i="3" s="1"/>
  <c r="G123" i="3" l="1"/>
  <c r="G125" i="3" s="1"/>
  <c r="G120" i="3"/>
</calcChain>
</file>

<file path=xl/sharedStrings.xml><?xml version="1.0" encoding="utf-8"?>
<sst xmlns="http://schemas.openxmlformats.org/spreadsheetml/2006/main" count="555" uniqueCount="385">
  <si>
    <t>Додаток №1</t>
  </si>
  <si>
    <t>ДОХОДИ</t>
  </si>
  <si>
    <t>2350100000</t>
  </si>
  <si>
    <t>(код бюджету)</t>
  </si>
  <si>
    <t>(грн.)</t>
  </si>
  <si>
    <t>Код</t>
  </si>
  <si>
    <t>Найменування згідно
 з Класифікацією доходів бюджету</t>
  </si>
  <si>
    <t>Усього</t>
  </si>
  <si>
    <t>Загальний
фонд</t>
  </si>
  <si>
    <t>Спеціальний фонд</t>
  </si>
  <si>
    <t>усього</t>
  </si>
  <si>
    <t>у тому числі
бюджет
розвитку</t>
  </si>
  <si>
    <t>1</t>
  </si>
  <si>
    <t>2</t>
  </si>
  <si>
    <t>3</t>
  </si>
  <si>
    <t>4</t>
  </si>
  <si>
    <t>5</t>
  </si>
  <si>
    <t>6</t>
  </si>
  <si>
    <t>10000000</t>
  </si>
  <si>
    <t>Податкові надходження  </t>
  </si>
  <si>
    <t>11000000</t>
  </si>
  <si>
    <t>Податки на доходи, податки на прибуток, податки на збільшення ринкової вартості  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</si>
  <si>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</si>
  <si>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</si>
  <si>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</si>
  <si>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</si>
  <si>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</si>
  <si>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</si>
  <si>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</si>
  <si>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</si>
  <si>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11020000</t>
  </si>
  <si>
    <t>Податок на прибуток підприємств  </t>
  </si>
  <si>
    <t>11020200</t>
  </si>
  <si>
    <t>Податок на прибуток підприємств та фінансових установ комунальної власності </t>
  </si>
  <si>
    <t>13000000</t>
  </si>
  <si>
    <t>Рентна плата та плата за використання інших природних ресурсів</t>
  </si>
  <si>
    <t>13010000</t>
  </si>
  <si>
    <t>Рентна плата за спеціальне використання лісових ресурсів</t>
  </si>
  <si>
    <t>13010100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</si>
  <si>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</si>
  <si>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13010200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</si>
  <si>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</si>
  <si>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13030000</t>
  </si>
  <si>
    <t>Рентна плата за користування надрами загальнодержавного значення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</si>
  <si>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</si>
  <si>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</si>
  <si>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</si>
  <si>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Внутрішні податки на товари та послуги  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</si>
  <si>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</si>
  <si>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</si>
  <si>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</si>
  <si>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</si>
  <si>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</si>
  <si>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 </t>
  </si>
  <si>
    <t>14031900</t>
  </si>
  <si>
    <t>14040000</t>
  </si>
  <si>
    <t>Акцизний податок з реалізації суб’єктами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</si>
  <si>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</si>
  <si>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</si>
  <si>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14040200</t>
  </si>
  <si>
    <t>Акцизний податок з реалізації суб’єктами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</si>
  <si>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</si>
  <si>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</si>
  <si>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</si>
  <si>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</si>
  <si>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</si>
  <si>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</si>
  <si>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</si>
  <si>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</si>
  <si>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</si>
  <si>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</si>
  <si>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</si>
  <si>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</si>
  <si>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</si>
  <si>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</si>
  <si>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</si>
  <si>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</si>
  <si>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</si>
  <si>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</si>
  <si>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</si>
  <si>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</si>
  <si>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18030000</t>
  </si>
  <si>
    <t>Туристичний збір </t>
  </si>
  <si>
    <t>18030200</t>
  </si>
  <si>
    <t>Туристичний збір, сплачений фізичними особами </t>
  </si>
  <si>
    <t>18050000</t>
  </si>
  <si>
    <t>Єдиний податок  </t>
  </si>
  <si>
    <t>18050300</t>
  </si>
  <si>
    <t>Єдиний податок з юридичних осіб </t>
  </si>
  <si>
    <t>18050400</t>
  </si>
  <si>
    <t>Єдиний податок з фізичних осіб </t>
  </si>
  <si>
    <t>18050500</t>
  </si>
  <si>
    <t>Єдиний податок з сільськогосподарських товаровиробників,  у яких частка сільськогосподарського товаровиробництва за попередній податковий (звітний) рік дорівнює або перевищує 75 відсотків</t>
  </si>
  <si>
    <t>19000000</t>
  </si>
  <si>
    <t>Інші податки та збори </t>
  </si>
  <si>
    <t>19010000</t>
  </si>
  <si>
    <t>Екологічний податок 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</si>
  <si>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</si>
  <si>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</si>
  <si>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19010300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</si>
  <si>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</si>
  <si>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20000000</t>
  </si>
  <si>
    <t>Неподаткові надходження  </t>
  </si>
  <si>
    <t>21000000</t>
  </si>
  <si>
    <t>Доходи від власності та підприємницької діяльності  </t>
  </si>
  <si>
    <t>21080000</t>
  </si>
  <si>
    <t>Інші надходження  </t>
  </si>
  <si>
    <t>21081100</t>
  </si>
  <si>
    <t>Адміністративні штрафи та інші санкції </t>
  </si>
  <si>
    <t>22000000</t>
  </si>
  <si>
    <t>Адміністративні збори та платежі, доходи від некомерційної господарської діяльності </t>
  </si>
  <si>
    <t>22010000</t>
  </si>
  <si>
    <t>Плата за надання адміністративних послуг</t>
  </si>
  <si>
    <t>22010300</t>
  </si>
  <si>
    <t>Адміністративний збір за проведення державної реєстрації юридичних осіб,  фізичних осіб – підприємців та громадських формувань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</si>
  <si>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</si>
  <si>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</si>
  <si>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</si>
  <si>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</si>
  <si>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22012900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</si>
  <si>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– підприємців та громадських формувань, а також плата за надання інших платних послуг, пов’язаних з такою державною реєстрацією</t>
  </si>
  <si>
    <t>22090000</t>
  </si>
  <si>
    <t>Державне мито  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</si>
  <si>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</si>
  <si>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</si>
  <si>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24000000</t>
  </si>
  <si>
    <t>Інші неподаткові надходження  </t>
  </si>
  <si>
    <t>24060000</t>
  </si>
  <si>
    <t>24060300</t>
  </si>
  <si>
    <t>25000000</t>
  </si>
  <si>
    <t>Власні надходження бюджетних установ  </t>
  </si>
  <si>
    <t>25010000</t>
  </si>
  <si>
    <t>Надходження від плати за послуги, що надаються бюджетними установами згідно із законодавством </t>
  </si>
  <si>
    <t>25010100</t>
  </si>
  <si>
    <t>Плата за послуги, що надаються бюджетними установами згідно з їх основною діяльністю </t>
  </si>
  <si>
    <t>25010300</t>
  </si>
  <si>
    <t>25020000</t>
  </si>
  <si>
    <t>Інші джерела власних надходжень бюджетних установ  </t>
  </si>
  <si>
    <t>25020100</t>
  </si>
  <si>
    <t>Благодійні внески, гранти та дарунки </t>
  </si>
  <si>
    <t>50000000</t>
  </si>
  <si>
    <t>Цільові фонди  </t>
  </si>
  <si>
    <t>50110000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</si>
  <si>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</si>
  <si>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Усього доходів
(без урахування міжбюджетних трансфертів)</t>
  </si>
  <si>
    <t>40000000</t>
  </si>
  <si>
    <t>Офіційні трансферти  </t>
  </si>
  <si>
    <t>41000000</t>
  </si>
  <si>
    <t>Від органів державного управління  </t>
  </si>
  <si>
    <t>41020000</t>
  </si>
  <si>
    <t>Дотації з державного бюджету місцевим бюджетам</t>
  </si>
  <si>
    <t>41020100</t>
  </si>
  <si>
    <t>Базова дотація</t>
  </si>
  <si>
    <t>Х</t>
  </si>
  <si>
    <t>Разом доходів</t>
  </si>
  <si>
    <t xml:space="preserve">Секретар сільської ради </t>
  </si>
  <si>
    <t>Тетяна ДІБРОВА</t>
  </si>
  <si>
    <t>Додаток 2</t>
  </si>
  <si>
    <t>23501000000</t>
  </si>
  <si>
    <t>Найменування згідно з Класифікацією фінансування бюджету</t>
  </si>
  <si>
    <t>Загальний фонд</t>
  </si>
  <si>
    <t>усого</t>
  </si>
  <si>
    <t>в тому числі бюджет розвитку</t>
  </si>
  <si>
    <t>Фінансування за типом кредитора</t>
  </si>
  <si>
    <t>Внутрішнє фінансування</t>
  </si>
  <si>
    <t>Інше внутрішнє фінансування</t>
  </si>
  <si>
    <t>Фінансування за рахунок залишків коштів на рахунках бюджетних установ</t>
  </si>
  <si>
    <t>На початок періоду</t>
  </si>
  <si>
    <t>На кінець періоду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</si>
  <si>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</si>
  <si>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</si>
  <si>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в т.ч. за рахунок коштів  бюджету ОТГ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</si>
  <si>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</si>
  <si>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</si>
  <si>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</si>
  <si>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готівкових коштів</t>
  </si>
  <si>
    <t>в т.ч. за рахунок коштів бюджету ОТГ</t>
  </si>
  <si>
    <t xml:space="preserve">Додаток №3 </t>
  </si>
  <si>
    <t>Код Програмної класифікації видатків та кредитування місцевогобюджету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</si>
  <si>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</si>
  <si>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</si>
  <si>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програми/підпрограми згідно з Типовою програмною класифікацією видатків та кредитування місцевого бюджету</t>
  </si>
  <si>
    <t>Разом</t>
  </si>
  <si>
    <t>видатки споживання</t>
  </si>
  <si>
    <t>з них</t>
  </si>
  <si>
    <t>видатки
розвитку</t>
  </si>
  <si>
    <t>у тому числі бюджет розвитку</t>
  </si>
  <si>
    <t>оплата
праці</t>
  </si>
  <si>
    <t>комунальні послуги та енергоносії</t>
  </si>
  <si>
    <t>0200000</t>
  </si>
  <si>
    <t>Виконавчий комітет Білозірської сільської ради</t>
  </si>
  <si>
    <t>0210000</t>
  </si>
  <si>
    <t>0100</t>
  </si>
  <si>
    <t>ДЕРЖАВНЕ УПРАВЛІННЯ</t>
  </si>
  <si>
    <t>0210160</t>
  </si>
  <si>
    <t>0160</t>
  </si>
  <si>
    <t>0111</t>
  </si>
  <si>
    <t>Керівництво і управління у відповідній сфері у містах (місті Києві), селищах, селах, об’єднаних територіальних громадах</t>
  </si>
  <si>
    <t>ОСВІТА</t>
  </si>
  <si>
    <t>0211010</t>
  </si>
  <si>
    <t>1010</t>
  </si>
  <si>
    <t>0910</t>
  </si>
  <si>
    <t>Надання дошкільної освіти</t>
  </si>
  <si>
    <t>в т.ч.  за рахунок коштів місцевого бюджету</t>
  </si>
  <si>
    <t>0211021</t>
  </si>
  <si>
    <t>1021</t>
  </si>
  <si>
    <t>0921</t>
  </si>
  <si>
    <t>в т.ч. за рахунок дотації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</si>
  <si>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0211031</t>
  </si>
  <si>
    <t>1031</t>
  </si>
  <si>
    <t>0211160</t>
  </si>
  <si>
    <t>0990</t>
  </si>
  <si>
    <t>Забезпечення діяльності центрів професійного розвитку педагогічних працівників</t>
  </si>
  <si>
    <t>в. т.ч.  за рахунок субвенції з інших місцевих бюджетів</t>
  </si>
  <si>
    <t>ОХОРОНА ЗДОРОВЯ</t>
  </si>
  <si>
    <t>0212111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</si>
  <si>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</si>
  <si>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</si>
  <si>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0212152</t>
  </si>
  <si>
    <t>0763</t>
  </si>
  <si>
    <t>Інші програми та заходи у сфері охорони здоров’я</t>
  </si>
  <si>
    <t>СОЦІАЛЬНИЙ ЗАХИСТ ТА СОЦІАЛЬНЕ ЗАБЕЗПЕЧЕННЯ</t>
  </si>
  <si>
    <t>0213032</t>
  </si>
  <si>
    <t>3032</t>
  </si>
  <si>
    <t>1070</t>
  </si>
  <si>
    <t>Надання пільг окремим категоріям громадян з оплати послуг зв'язку</t>
  </si>
  <si>
    <t>0213033</t>
  </si>
  <si>
    <t>3033</t>
  </si>
  <si>
    <t>Компенсаційні виплати на пільговий проїзд автомобільним транспортом окремим категоріям громадян</t>
  </si>
  <si>
    <t>0213035</t>
  </si>
  <si>
    <t>3035</t>
  </si>
  <si>
    <t>Компенсаційні виплати за пільговий проїзд окремих категорій громадян на залізничному транспорті</t>
  </si>
  <si>
    <t>0213050</t>
  </si>
  <si>
    <t>3050</t>
  </si>
  <si>
    <t>Пільгове медичне обслуговування осіб, які постраждали внаслідок Чорнобильської катастрофи</t>
  </si>
  <si>
    <t>0213090</t>
  </si>
  <si>
    <t>3090</t>
  </si>
  <si>
    <t>Видатки на поховання учасників бойових дій та осіб з інвалідністю внаслідок війни</t>
  </si>
  <si>
    <t>0213160</t>
  </si>
  <si>
    <t>3160</t>
  </si>
  <si>
    <t xml:space="preserve"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</t>
  </si>
  <si>
    <t>0213171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</si>
  <si>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</si>
  <si>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0213241</t>
  </si>
  <si>
    <t>Забезпечення діяльності інших закладів у сфері соціального захисту і соціального забезпечення</t>
  </si>
  <si>
    <t>0213242</t>
  </si>
  <si>
    <t>1090</t>
  </si>
  <si>
    <t>Інші заходи у сфері соціального захисту і соціального забезпечення</t>
  </si>
  <si>
    <t>КУЛЬТУРА І МИСТЕЦТВО</t>
  </si>
  <si>
    <t>0214030</t>
  </si>
  <si>
    <t>0824</t>
  </si>
  <si>
    <t>Забезпечення діяльності бібліотек</t>
  </si>
  <si>
    <t>0214060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</si>
  <si>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</si>
  <si>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</si>
  <si>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0214082</t>
  </si>
  <si>
    <t>0829</t>
  </si>
  <si>
    <t>Інші заходи в галузі культури і мистецтва</t>
  </si>
  <si>
    <t>ФІЗИЧНА КУЛЬТУРА І СПОРТ</t>
  </si>
  <si>
    <t>0215062</t>
  </si>
  <si>
    <t>0810</t>
  </si>
  <si>
    <t>Підтримка спорту вищих досягнень та організацій, які здійснюють фізкультурно-спортивну діяльність в регіоні</t>
  </si>
  <si>
    <t>ЖИТЛОВО - КОМУНАЛЬНЕ ПІДПРИЄМСТВО</t>
  </si>
  <si>
    <t>0216020</t>
  </si>
  <si>
    <t>6020</t>
  </si>
  <si>
    <t>0620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</si>
  <si>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</si>
  <si>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0216030</t>
  </si>
  <si>
    <t>6030</t>
  </si>
  <si>
    <t>Організація благоустрою населених пунктів</t>
  </si>
  <si>
    <t>0217130</t>
  </si>
  <si>
    <t>7130</t>
  </si>
  <si>
    <t>0421</t>
  </si>
  <si>
    <t>Здійснення заходів із землеустрою</t>
  </si>
  <si>
    <t>0217461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</si>
  <si>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</si>
  <si>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</si>
  <si>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</si>
  <si>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0217691</t>
  </si>
  <si>
    <t>7691</t>
  </si>
  <si>
    <t>0490</t>
  </si>
  <si>
    <t>0218230</t>
  </si>
  <si>
    <t>8230</t>
  </si>
  <si>
    <t>0380</t>
  </si>
  <si>
    <t>Інші заходи громадського порядку та безпеки</t>
  </si>
  <si>
    <t>8311</t>
  </si>
  <si>
    <t>0511</t>
  </si>
  <si>
    <t>Охорона та раціональне використання природних ресурсів</t>
  </si>
  <si>
    <t>8700</t>
  </si>
  <si>
    <t>РЕЗЕРВНИЙ ФОНД</t>
  </si>
  <si>
    <t>0133</t>
  </si>
  <si>
    <t>3700000</t>
  </si>
  <si>
    <t>3710000</t>
  </si>
  <si>
    <t>9770</t>
  </si>
  <si>
    <t>0180</t>
  </si>
  <si>
    <t>Інші субвенції з місцевого бюджету</t>
  </si>
  <si>
    <t>Всього</t>
  </si>
  <si>
    <t>41033900</t>
  </si>
  <si>
    <t>Освітня субвенція з державного бюджету місцевим бюджетам</t>
  </si>
  <si>
    <t>41053900</t>
  </si>
  <si>
    <t>0210180</t>
  </si>
  <si>
    <t>Інша діяльність у сфері державного управління</t>
  </si>
  <si>
    <t>МІЖБЮДЖЕТНІ ТРАНСФЕРТИ</t>
  </si>
  <si>
    <t/>
  </si>
  <si>
    <t>41050000</t>
  </si>
  <si>
    <t>Субвенції з місцевих бюджетів іншим місцевим бюджетам</t>
  </si>
  <si>
    <t>бюджету Білозірської сільської територіальної громади на 2024 рік</t>
  </si>
  <si>
    <t>Плата за оренду майна бюджетних установ, що здійснюється відповідно до Закону України «Про оренду державного та комунального майна»</t>
  </si>
  <si>
    <t>41030000</t>
  </si>
  <si>
    <t>Субвенції з державного бюджету місцевим бюджетам</t>
  </si>
  <si>
    <t>"Про бюджет Білозірської сільської  територіальної громади  на 2024 рік"  (2350100000)</t>
  </si>
  <si>
    <t>Фінансування бюджету  Білозірської сільської  територіальної громади на 2024 рік</t>
  </si>
  <si>
    <t>Розподіл видатків бюджету Білозірської сільської  територіальної громади на 2024 рік</t>
  </si>
  <si>
    <t>Надання загальної середньої освіти закладами загальної середньої освіти за рахунок коштів місцевого бюджету</t>
  </si>
  <si>
    <t xml:space="preserve">Надання загальної середньої освіти закладами загальної середньої освіти за рахунок коштів освітньої субвенції </t>
  </si>
  <si>
    <t>7000</t>
  </si>
  <si>
    <t>ЕКОНОМІЧНА ДІЯЛЬНІСТЬ</t>
  </si>
  <si>
    <t>0217350</t>
  </si>
  <si>
    <t>7350</t>
  </si>
  <si>
    <t>0443</t>
  </si>
  <si>
    <t>Розроблення схем планування та забудови територій (містобудівної документації)</t>
  </si>
  <si>
    <t>ІНША ДІЯЛЬНІСТЬ</t>
  </si>
  <si>
    <t>0218130</t>
  </si>
  <si>
    <t>8130</t>
  </si>
  <si>
    <t>0320</t>
  </si>
  <si>
    <t>Забезпечення діяльності місцевої та добровільної пожежної охорони</t>
  </si>
  <si>
    <t>0217680</t>
  </si>
  <si>
    <t>7680</t>
  </si>
  <si>
    <t>Членські внески до асоціацій органів місцевого самоврядування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</si>
  <si>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</t>
  </si>
  <si>
    <t>0217321</t>
  </si>
  <si>
    <t>7321</t>
  </si>
  <si>
    <t>Будівництво освітніх установ та закладів</t>
  </si>
  <si>
    <t>8000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</si>
  <si>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</si>
  <si>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9000</t>
  </si>
  <si>
    <t xml:space="preserve">до  рішення Білозірської сільської  ради   від 20.12.2023 № 64-35/VIII
</t>
  </si>
  <si>
    <t>до  рішення Білозірської сільської  ради   від 20.12.2023 № 64-35/VIII</t>
  </si>
  <si>
    <t>3140</t>
  </si>
  <si>
    <t>7351</t>
  </si>
  <si>
    <t>8240</t>
  </si>
  <si>
    <t xml:space="preserve"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</t>
  </si>
  <si>
    <t>0211291</t>
  </si>
  <si>
    <t xml:space="preserve">0217351 </t>
  </si>
  <si>
    <t>Розроблення комплексних планів просторового розвитку територій територіальних громад</t>
  </si>
  <si>
    <t>0215011</t>
  </si>
  <si>
    <t>Проведення навчально-тренувальних зборів і змагань з олімпійських видів спорту</t>
  </si>
  <si>
    <t>Субвенція з місцевого бюджету державному бюджету на виконання програм соціально-економічного розвитку регіонів</t>
  </si>
  <si>
    <t>0213140</t>
  </si>
  <si>
    <t>1040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</si>
  <si>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</si>
  <si>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0218240</t>
  </si>
  <si>
    <t>Заходи та роботи з територіальної оборони</t>
  </si>
  <si>
    <t>0211292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</si>
  <si>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</si>
  <si>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в т.ч.  за рахунок залишку коштів освітньої субвенції з державного бюджету місцевим бюджетам, що утворився на початок бюджетного періоду</t>
  </si>
  <si>
    <t>роезервний фонд</t>
  </si>
  <si>
    <t xml:space="preserve">Оборот.залишок </t>
  </si>
  <si>
    <t>дефіцит ЗФ</t>
  </si>
  <si>
    <t>дефіцит СФ</t>
  </si>
  <si>
    <t>зф</t>
  </si>
  <si>
    <t>сф</t>
  </si>
  <si>
    <t>бр</t>
  </si>
  <si>
    <t>в т.ч.  за рахунок субвенції  з місцевого бюджету за рахунок залишку коштів освітньої субвенції, що утворився на початок бюджетного періоду</t>
  </si>
  <si>
    <t>0218110</t>
  </si>
  <si>
    <t>8110</t>
  </si>
  <si>
    <t>Заходи із запобігання та ліквідації надзвичайних ситуацій та наслідків стихійного лиха</t>
  </si>
  <si>
    <t>Проведення навчально-тренувальних зборів і змагань з неолімпійських видів спорту</t>
  </si>
  <si>
    <t>0215012</t>
  </si>
  <si>
    <t>3718710</t>
  </si>
  <si>
    <t>Резервний фонд місцевого бюджету</t>
  </si>
  <si>
    <t>Фінансовий відділ  Білозірської сільської ради</t>
  </si>
  <si>
    <t>Фінансовий відділ Білозірської сільської ради</t>
  </si>
  <si>
    <t>7670</t>
  </si>
  <si>
    <t>0217670</t>
  </si>
  <si>
    <t>Внески до статутного капіталу суб’єктів господарювання</t>
  </si>
  <si>
    <t>Секретар сільської ради</t>
  </si>
  <si>
    <t>1600000</t>
  </si>
  <si>
    <t>1610000</t>
  </si>
  <si>
    <t>1610160</t>
  </si>
  <si>
    <t>1618311</t>
  </si>
  <si>
    <t>1617130</t>
  </si>
  <si>
    <t>Управління містобудування та архітектури Білозірської сільської ради</t>
  </si>
  <si>
    <t>(в редакції рішення сесії  від 26.04.2024 р.№ 71-5/VIII)</t>
  </si>
  <si>
    <t>1616020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</si>
</sst>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[Red]\-#,##0.00\ "/>
    <numFmt numFmtId="165" formatCode="#0.00"/>
  </numFmts>
  <fonts count="50">
    <font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z val="9"/>
      <color rgb="FF000000"/>
      <name val="Arial"/>
      <family val="2"/>
      <charset val="204"/>
    </font>
    <font>
      <sz val="10"/>
      <name val="Arial"/>
      <family val="2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7"/>
      <color rgb="FF000000"/>
      <name val="Arial"/>
      <family val="2"/>
      <charset val="204"/>
    </font>
    <font>
      <sz val="6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9"/>
      <name val="Arial"/>
      <family val="2"/>
      <charset val="204"/>
    </font>
    <font>
      <sz val="9"/>
      <name val="Times New Roman"/>
      <family val="1"/>
      <charset val="204"/>
    </font>
    <font>
      <sz val="8"/>
      <color rgb="FF000000"/>
      <name val="Arial"/>
      <family val="2"/>
      <charset val="204"/>
    </font>
    <font>
      <sz val="9"/>
      <color rgb="FFFF000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i/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9"/>
      <color theme="1"/>
      <name val="SansSerif"/>
    </font>
    <font>
      <sz val="11"/>
      <color theme="1"/>
      <name val="Calibri"/>
      <family val="2"/>
      <charset val="1"/>
    </font>
    <font>
      <b/>
      <sz val="7"/>
      <color theme="1"/>
      <name val="Times New Roman"/>
      <family val="1"/>
      <charset val="204"/>
    </font>
    <font>
      <b/>
      <sz val="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7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7"/>
      <color theme="1"/>
      <name val="Arial"/>
      <family val="2"/>
      <charset val="204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7"/>
      <color indexed="8"/>
      <name val="Times New Roman"/>
      <family val="1"/>
      <charset val="204"/>
    </font>
    <font>
      <b/>
      <sz val="9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CCFFCC"/>
        <bgColor rgb="FFCCFFFF"/>
      </patternFill>
    </fill>
    <fill>
      <patternFill patternType="solid">
        <fgColor theme="0"/>
        <bgColor rgb="FFBCE4E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rgb="FFB9CDE5"/>
      </patternFill>
    </fill>
    <fill>
      <patternFill patternType="solid">
        <fgColor theme="0"/>
        <bgColor rgb="FFCCC1DA"/>
      </patternFill>
    </fill>
    <fill>
      <patternFill patternType="solid">
        <fgColor theme="0"/>
        <bgColor rgb="FFFFFFFF"/>
      </patternFill>
    </fill>
    <fill>
      <patternFill patternType="solid">
        <fgColor theme="4" tint="0.59999389629810485"/>
        <bgColor rgb="FFCCC1DA"/>
      </patternFill>
    </fill>
    <fill>
      <patternFill patternType="solid">
        <fgColor theme="4" tint="0.59999389629810485"/>
        <bgColor rgb="FFBCE4E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2F2F2"/>
        <bgColor rgb="FFFFFFFF"/>
      </patternFill>
    </fill>
  </fills>
  <borders count="2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04">
    <xf numFmtId="0" fontId="0" fillId="0" borderId="0" xfId="0"/>
    <xf numFmtId="0" fontId="0" fillId="0" borderId="0" xfId="0" applyFont="1"/>
    <xf numFmtId="0" fontId="5" fillId="0" borderId="0" xfId="1" applyFont="1" applyAlignment="1">
      <alignment vertical="center"/>
    </xf>
    <xf numFmtId="0" fontId="5" fillId="0" borderId="0" xfId="1" applyFont="1"/>
    <xf numFmtId="0" fontId="8" fillId="0" borderId="3" xfId="0" applyFont="1" applyBorder="1" applyAlignment="1" applyProtection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11" fillId="0" borderId="0" xfId="1" applyFont="1"/>
    <xf numFmtId="0" fontId="6" fillId="3" borderId="4" xfId="1" applyFont="1" applyFill="1" applyBorder="1" applyAlignment="1">
      <alignment vertical="center"/>
    </xf>
    <xf numFmtId="0" fontId="6" fillId="3" borderId="5" xfId="1" applyFont="1" applyFill="1" applyBorder="1" applyAlignment="1">
      <alignment vertical="center" wrapText="1"/>
    </xf>
    <xf numFmtId="164" fontId="6" fillId="3" borderId="6" xfId="1" applyNumberFormat="1" applyFont="1" applyFill="1" applyBorder="1" applyAlignment="1">
      <alignment vertical="center"/>
    </xf>
    <xf numFmtId="164" fontId="6" fillId="3" borderId="4" xfId="1" applyNumberFormat="1" applyFont="1" applyFill="1" applyBorder="1" applyAlignment="1">
      <alignment vertical="center"/>
    </xf>
    <xf numFmtId="164" fontId="6" fillId="3" borderId="13" xfId="1" applyNumberFormat="1" applyFont="1" applyFill="1" applyBorder="1" applyAlignment="1">
      <alignment vertical="center"/>
    </xf>
    <xf numFmtId="164" fontId="6" fillId="3" borderId="5" xfId="1" applyNumberFormat="1" applyFont="1" applyFill="1" applyBorder="1" applyAlignment="1">
      <alignment vertical="center"/>
    </xf>
    <xf numFmtId="0" fontId="12" fillId="3" borderId="14" xfId="1" applyFont="1" applyFill="1" applyBorder="1" applyAlignment="1">
      <alignment vertical="center"/>
    </xf>
    <xf numFmtId="0" fontId="12" fillId="3" borderId="8" xfId="1" applyFont="1" applyFill="1" applyBorder="1" applyAlignment="1">
      <alignment vertical="center" wrapText="1"/>
    </xf>
    <xf numFmtId="164" fontId="12" fillId="3" borderId="15" xfId="1" applyNumberFormat="1" applyFont="1" applyFill="1" applyBorder="1" applyAlignment="1">
      <alignment vertical="center"/>
    </xf>
    <xf numFmtId="164" fontId="12" fillId="3" borderId="14" xfId="1" applyNumberFormat="1" applyFont="1" applyFill="1" applyBorder="1" applyAlignment="1">
      <alignment vertical="center"/>
    </xf>
    <xf numFmtId="164" fontId="12" fillId="3" borderId="7" xfId="1" applyNumberFormat="1" applyFont="1" applyFill="1" applyBorder="1" applyAlignment="1">
      <alignment vertical="center"/>
    </xf>
    <xf numFmtId="164" fontId="12" fillId="3" borderId="8" xfId="1" applyNumberFormat="1" applyFont="1" applyFill="1" applyBorder="1" applyAlignment="1">
      <alignment vertical="center"/>
    </xf>
    <xf numFmtId="0" fontId="12" fillId="0" borderId="14" xfId="1" applyFont="1" applyBorder="1" applyAlignment="1">
      <alignment vertical="center"/>
    </xf>
    <xf numFmtId="0" fontId="12" fillId="0" borderId="8" xfId="1" applyFont="1" applyBorder="1" applyAlignment="1">
      <alignment vertical="center" wrapText="1"/>
    </xf>
    <xf numFmtId="164" fontId="12" fillId="0" borderId="14" xfId="1" applyNumberFormat="1" applyFont="1" applyBorder="1" applyAlignment="1">
      <alignment vertical="center"/>
    </xf>
    <xf numFmtId="164" fontId="12" fillId="0" borderId="8" xfId="1" applyNumberFormat="1" applyFont="1" applyBorder="1" applyAlignment="1">
      <alignment vertical="center"/>
    </xf>
    <xf numFmtId="164" fontId="12" fillId="0" borderId="7" xfId="1" applyNumberFormat="1" applyFont="1" applyBorder="1" applyAlignment="1">
      <alignment vertical="center"/>
    </xf>
    <xf numFmtId="0" fontId="12" fillId="3" borderId="16" xfId="1" applyFont="1" applyFill="1" applyBorder="1" applyAlignment="1">
      <alignment vertical="center"/>
    </xf>
    <xf numFmtId="0" fontId="12" fillId="3" borderId="17" xfId="1" applyFont="1" applyFill="1" applyBorder="1" applyAlignment="1">
      <alignment vertical="center" wrapText="1"/>
    </xf>
    <xf numFmtId="0" fontId="12" fillId="0" borderId="16" xfId="1" applyFont="1" applyBorder="1" applyAlignment="1">
      <alignment vertical="center"/>
    </xf>
    <xf numFmtId="0" fontId="13" fillId="0" borderId="17" xfId="1" applyFont="1" applyBorder="1" applyAlignment="1">
      <alignment vertical="center" wrapText="1"/>
    </xf>
    <xf numFmtId="164" fontId="14" fillId="0" borderId="15" xfId="1" applyNumberFormat="1" applyFont="1" applyBorder="1" applyAlignment="1">
      <alignment vertical="center"/>
    </xf>
    <xf numFmtId="0" fontId="12" fillId="3" borderId="9" xfId="1" applyFont="1" applyFill="1" applyBorder="1" applyAlignment="1">
      <alignment horizontal="center" vertical="center"/>
    </xf>
    <xf numFmtId="0" fontId="12" fillId="3" borderId="10" xfId="1" applyFont="1" applyFill="1" applyBorder="1" applyAlignment="1">
      <alignment wrapText="1"/>
    </xf>
    <xf numFmtId="164" fontId="12" fillId="3" borderId="11" xfId="1" applyNumberFormat="1" applyFont="1" applyFill="1" applyBorder="1" applyAlignment="1">
      <alignment vertical="center"/>
    </xf>
    <xf numFmtId="164" fontId="12" fillId="3" borderId="9" xfId="1" applyNumberFormat="1" applyFont="1" applyFill="1" applyBorder="1" applyAlignment="1">
      <alignment vertical="center"/>
    </xf>
    <xf numFmtId="0" fontId="15" fillId="0" borderId="17" xfId="1" applyFont="1" applyBorder="1" applyAlignment="1">
      <alignment vertical="center" wrapText="1"/>
    </xf>
    <xf numFmtId="164" fontId="12" fillId="3" borderId="12" xfId="1" applyNumberFormat="1" applyFont="1" applyFill="1" applyBorder="1" applyAlignment="1">
      <alignment vertical="center"/>
    </xf>
    <xf numFmtId="164" fontId="12" fillId="3" borderId="10" xfId="1" applyNumberFormat="1" applyFont="1" applyFill="1" applyBorder="1" applyAlignment="1">
      <alignment vertical="center"/>
    </xf>
    <xf numFmtId="0" fontId="6" fillId="3" borderId="0" xfId="1" applyFont="1" applyFill="1" applyBorder="1" applyAlignment="1">
      <alignment vertical="center"/>
    </xf>
    <xf numFmtId="0" fontId="6" fillId="3" borderId="0" xfId="1" applyFont="1" applyFill="1" applyBorder="1" applyAlignment="1">
      <alignment wrapText="1"/>
    </xf>
    <xf numFmtId="164" fontId="6" fillId="3" borderId="0" xfId="1" applyNumberFormat="1" applyFont="1" applyFill="1" applyBorder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 wrapText="1"/>
    </xf>
    <xf numFmtId="0" fontId="12" fillId="0" borderId="0" xfId="1" applyFont="1" applyAlignment="1">
      <alignment vertical="center"/>
    </xf>
    <xf numFmtId="164" fontId="12" fillId="0" borderId="0" xfId="1" applyNumberFormat="1" applyFont="1" applyAlignment="1">
      <alignment horizontal="center" vertical="center"/>
    </xf>
    <xf numFmtId="0" fontId="12" fillId="0" borderId="0" xfId="1" applyFont="1" applyAlignment="1">
      <alignment horizontal="right" vertical="center"/>
    </xf>
    <xf numFmtId="0" fontId="5" fillId="0" borderId="0" xfId="1" applyFont="1" applyAlignment="1">
      <alignment horizontal="center" vertical="center"/>
    </xf>
    <xf numFmtId="4" fontId="22" fillId="4" borderId="2" xfId="0" applyNumberFormat="1" applyFont="1" applyFill="1" applyBorder="1" applyAlignment="1" applyProtection="1">
      <alignment horizontal="right" vertical="center" wrapText="1"/>
    </xf>
    <xf numFmtId="49" fontId="22" fillId="5" borderId="2" xfId="0" applyNumberFormat="1" applyFont="1" applyFill="1" applyBorder="1" applyAlignment="1" applyProtection="1">
      <alignment horizontal="center" vertical="center" wrapText="1"/>
    </xf>
    <xf numFmtId="0" fontId="22" fillId="5" borderId="2" xfId="0" applyFont="1" applyFill="1" applyBorder="1" applyAlignment="1" applyProtection="1">
      <alignment horizontal="left" vertical="top" wrapText="1"/>
    </xf>
    <xf numFmtId="0" fontId="32" fillId="0" borderId="0" xfId="0" applyFont="1" applyBorder="1" applyAlignment="1" applyProtection="1">
      <alignment horizontal="right" vertical="top" wrapText="1"/>
    </xf>
    <xf numFmtId="0" fontId="33" fillId="0" borderId="0" xfId="0" applyFont="1" applyBorder="1" applyAlignment="1" applyProtection="1">
      <alignment vertical="top" wrapText="1"/>
    </xf>
    <xf numFmtId="0" fontId="32" fillId="0" borderId="0" xfId="0" applyFont="1" applyAlignment="1">
      <alignment horizontal="right"/>
    </xf>
    <xf numFmtId="0" fontId="29" fillId="0" borderId="0" xfId="0" applyFont="1" applyBorder="1" applyAlignment="1" applyProtection="1">
      <alignment vertical="top" wrapText="1"/>
    </xf>
    <xf numFmtId="0" fontId="29" fillId="0" borderId="0" xfId="0" applyFont="1" applyBorder="1" applyAlignment="1" applyProtection="1">
      <alignment vertical="center" wrapText="1"/>
    </xf>
    <xf numFmtId="0" fontId="29" fillId="0" borderId="0" xfId="0" applyFont="1" applyBorder="1" applyAlignment="1" applyProtection="1">
      <alignment horizontal="left" vertical="top" wrapText="1"/>
    </xf>
    <xf numFmtId="0" fontId="35" fillId="0" borderId="0" xfId="0" applyFont="1"/>
    <xf numFmtId="0" fontId="38" fillId="0" borderId="0" xfId="0" applyFont="1" applyBorder="1" applyAlignment="1" applyProtection="1">
      <alignment horizontal="left" vertical="top" wrapText="1"/>
    </xf>
    <xf numFmtId="0" fontId="36" fillId="0" borderId="0" xfId="0" applyFont="1" applyBorder="1" applyAlignment="1" applyProtection="1">
      <alignment horizontal="left" vertical="top" wrapText="1"/>
    </xf>
    <xf numFmtId="0" fontId="39" fillId="0" borderId="0" xfId="0" applyFont="1"/>
    <xf numFmtId="4" fontId="40" fillId="0" borderId="26" xfId="0" applyNumberFormat="1" applyFont="1" applyBorder="1" applyAlignment="1" applyProtection="1">
      <alignment horizontal="right" vertical="top" wrapText="1"/>
    </xf>
    <xf numFmtId="4" fontId="36" fillId="0" borderId="26" xfId="0" applyNumberFormat="1" applyFont="1" applyBorder="1" applyAlignment="1" applyProtection="1">
      <alignment horizontal="right" vertical="top" wrapText="1"/>
    </xf>
    <xf numFmtId="4" fontId="40" fillId="0" borderId="26" xfId="0" applyNumberFormat="1" applyFont="1" applyBorder="1" applyAlignment="1" applyProtection="1">
      <alignment horizontal="right" vertical="center" wrapText="1"/>
    </xf>
    <xf numFmtId="164" fontId="42" fillId="0" borderId="0" xfId="1" applyNumberFormat="1" applyFont="1" applyAlignment="1">
      <alignment horizontal="center" vertical="center"/>
    </xf>
    <xf numFmtId="0" fontId="42" fillId="0" borderId="0" xfId="1" applyFont="1" applyAlignment="1">
      <alignment horizontal="right" vertical="center"/>
    </xf>
    <xf numFmtId="0" fontId="31" fillId="0" borderId="0" xfId="1" applyFont="1" applyAlignment="1">
      <alignment horizontal="center" vertical="center"/>
    </xf>
    <xf numFmtId="0" fontId="31" fillId="0" borderId="0" xfId="1" applyFont="1"/>
    <xf numFmtId="0" fontId="40" fillId="0" borderId="26" xfId="0" applyFont="1" applyBorder="1" applyAlignment="1" applyProtection="1">
      <alignment horizontal="center" vertical="center" wrapText="1"/>
    </xf>
    <xf numFmtId="0" fontId="41" fillId="0" borderId="26" xfId="0" applyFont="1" applyBorder="1" applyAlignment="1" applyProtection="1">
      <alignment horizontal="center" vertical="center" wrapText="1"/>
    </xf>
    <xf numFmtId="0" fontId="37" fillId="0" borderId="26" xfId="0" applyFont="1" applyBorder="1" applyAlignment="1" applyProtection="1">
      <alignment horizontal="center" vertical="center" wrapText="1"/>
    </xf>
    <xf numFmtId="0" fontId="29" fillId="0" borderId="0" xfId="0" applyFont="1" applyBorder="1" applyAlignment="1" applyProtection="1">
      <alignment horizontal="right" vertical="top" wrapText="1"/>
    </xf>
    <xf numFmtId="0" fontId="43" fillId="0" borderId="26" xfId="0" applyFont="1" applyBorder="1" applyAlignment="1" applyProtection="1">
      <alignment horizontal="center" vertical="top" wrapText="1"/>
    </xf>
    <xf numFmtId="0" fontId="45" fillId="0" borderId="26" xfId="0" applyFont="1" applyBorder="1" applyAlignment="1" applyProtection="1">
      <alignment horizontal="center" vertical="top" wrapText="1"/>
    </xf>
    <xf numFmtId="0" fontId="29" fillId="0" borderId="0" xfId="0" applyFont="1" applyBorder="1" applyAlignment="1" applyProtection="1">
      <alignment horizontal="right" vertical="top" wrapText="1"/>
    </xf>
    <xf numFmtId="0" fontId="46" fillId="0" borderId="0" xfId="0" applyFont="1"/>
    <xf numFmtId="0" fontId="4" fillId="0" borderId="0" xfId="0" applyFont="1" applyAlignment="1">
      <alignment horizontal="right"/>
    </xf>
    <xf numFmtId="0" fontId="29" fillId="2" borderId="0" xfId="0" applyFont="1" applyFill="1" applyBorder="1" applyAlignment="1" applyProtection="1">
      <alignment horizontal="right" vertical="top" wrapText="1"/>
    </xf>
    <xf numFmtId="0" fontId="2" fillId="6" borderId="0" xfId="0" applyFont="1" applyFill="1" applyBorder="1" applyAlignment="1" applyProtection="1">
      <alignment horizontal="left" vertical="top" wrapText="1"/>
    </xf>
    <xf numFmtId="0" fontId="16" fillId="6" borderId="0" xfId="0" applyFont="1" applyFill="1" applyBorder="1" applyAlignment="1" applyProtection="1">
      <alignment horizontal="left" vertical="top" wrapText="1"/>
    </xf>
    <xf numFmtId="0" fontId="18" fillId="6" borderId="0" xfId="0" applyFont="1" applyFill="1" applyBorder="1" applyAlignment="1" applyProtection="1">
      <alignment horizontal="right" vertical="top" wrapText="1"/>
    </xf>
    <xf numFmtId="0" fontId="18" fillId="6" borderId="0" xfId="0" applyFont="1" applyFill="1" applyAlignment="1">
      <alignment horizontal="right"/>
    </xf>
    <xf numFmtId="0" fontId="17" fillId="6" borderId="0" xfId="0" applyFont="1" applyFill="1" applyBorder="1" applyAlignment="1" applyProtection="1">
      <alignment vertical="top" wrapText="1"/>
    </xf>
    <xf numFmtId="0" fontId="4" fillId="6" borderId="0" xfId="0" applyFont="1" applyFill="1" applyBorder="1" applyAlignment="1" applyProtection="1">
      <alignment vertical="top" wrapText="1"/>
    </xf>
    <xf numFmtId="0" fontId="17" fillId="6" borderId="0" xfId="0" applyFont="1" applyFill="1" applyBorder="1" applyAlignment="1" applyProtection="1">
      <alignment vertical="center" wrapText="1"/>
    </xf>
    <xf numFmtId="0" fontId="4" fillId="6" borderId="0" xfId="0" applyFont="1" applyFill="1" applyBorder="1" applyAlignment="1" applyProtection="1">
      <alignment vertical="center" wrapText="1"/>
    </xf>
    <xf numFmtId="0" fontId="19" fillId="6" borderId="0" xfId="0" applyFont="1" applyFill="1" applyBorder="1" applyAlignment="1" applyProtection="1">
      <alignment horizontal="left" vertical="top" wrapText="1"/>
    </xf>
    <xf numFmtId="0" fontId="20" fillId="6" borderId="0" xfId="0" applyFont="1" applyFill="1" applyBorder="1" applyAlignment="1" applyProtection="1">
      <alignment horizontal="center" vertical="top" wrapText="1"/>
    </xf>
    <xf numFmtId="0" fontId="21" fillId="6" borderId="0" xfId="0" applyFont="1" applyFill="1" applyBorder="1" applyAlignment="1" applyProtection="1">
      <alignment horizontal="center" wrapText="1"/>
    </xf>
    <xf numFmtId="0" fontId="22" fillId="5" borderId="0" xfId="0" applyFont="1" applyFill="1" applyBorder="1" applyAlignment="1" applyProtection="1">
      <alignment horizontal="left" vertical="top" wrapText="1"/>
    </xf>
    <xf numFmtId="0" fontId="22" fillId="5" borderId="0" xfId="0" applyFont="1" applyFill="1"/>
    <xf numFmtId="0" fontId="22" fillId="5" borderId="20" xfId="0" applyFont="1" applyFill="1" applyBorder="1" applyAlignment="1" applyProtection="1">
      <alignment horizontal="center" vertical="center" wrapText="1"/>
    </xf>
    <xf numFmtId="0" fontId="22" fillId="5" borderId="19" xfId="0" applyFont="1" applyFill="1" applyBorder="1" applyAlignment="1" applyProtection="1">
      <alignment horizontal="center" vertical="center" wrapText="1"/>
    </xf>
    <xf numFmtId="49" fontId="22" fillId="5" borderId="0" xfId="0" applyNumberFormat="1" applyFont="1" applyFill="1" applyAlignment="1">
      <alignment horizontal="center" vertical="center"/>
    </xf>
    <xf numFmtId="0" fontId="22" fillId="5" borderId="2" xfId="0" applyFont="1" applyFill="1" applyBorder="1" applyAlignment="1" applyProtection="1">
      <alignment horizontal="left" vertical="center" wrapText="1"/>
    </xf>
    <xf numFmtId="4" fontId="22" fillId="5" borderId="2" xfId="0" applyNumberFormat="1" applyFont="1" applyFill="1" applyBorder="1" applyAlignment="1" applyProtection="1">
      <alignment horizontal="right" vertical="center" wrapText="1"/>
    </xf>
    <xf numFmtId="4" fontId="22" fillId="8" borderId="2" xfId="0" applyNumberFormat="1" applyFont="1" applyFill="1" applyBorder="1" applyAlignment="1" applyProtection="1">
      <alignment horizontal="right" vertical="center" wrapText="1"/>
    </xf>
    <xf numFmtId="4" fontId="25" fillId="5" borderId="2" xfId="0" applyNumberFormat="1" applyFont="1" applyFill="1" applyBorder="1" applyAlignment="1" applyProtection="1">
      <alignment horizontal="right" vertical="center" wrapText="1"/>
    </xf>
    <xf numFmtId="4" fontId="22" fillId="5" borderId="19" xfId="0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Alignment="1" applyProtection="1">
      <alignment horizontal="center" wrapText="1"/>
    </xf>
    <xf numFmtId="0" fontId="22" fillId="5" borderId="18" xfId="0" applyFont="1" applyFill="1" applyBorder="1" applyAlignment="1" applyProtection="1">
      <alignment horizontal="center" wrapText="1"/>
    </xf>
    <xf numFmtId="0" fontId="4" fillId="5" borderId="2" xfId="0" applyFont="1" applyFill="1" applyBorder="1" applyAlignment="1" applyProtection="1">
      <alignment vertical="center" wrapText="1"/>
    </xf>
    <xf numFmtId="0" fontId="23" fillId="5" borderId="2" xfId="0" applyFont="1" applyFill="1" applyBorder="1" applyAlignment="1" applyProtection="1">
      <alignment horizontal="left" vertical="center" wrapText="1"/>
    </xf>
    <xf numFmtId="4" fontId="23" fillId="5" borderId="2" xfId="0" applyNumberFormat="1" applyFont="1" applyFill="1" applyBorder="1" applyAlignment="1" applyProtection="1">
      <alignment horizontal="right" vertical="center" wrapText="1"/>
    </xf>
    <xf numFmtId="4" fontId="22" fillId="5" borderId="0" xfId="0" applyNumberFormat="1" applyFont="1" applyFill="1"/>
    <xf numFmtId="4" fontId="24" fillId="5" borderId="2" xfId="0" applyNumberFormat="1" applyFont="1" applyFill="1" applyBorder="1" applyAlignment="1" applyProtection="1">
      <alignment horizontal="right" vertical="top" wrapText="1"/>
    </xf>
    <xf numFmtId="4" fontId="24" fillId="5" borderId="18" xfId="0" applyNumberFormat="1" applyFont="1" applyFill="1" applyBorder="1" applyAlignment="1" applyProtection="1">
      <alignment horizontal="right" vertical="top" wrapText="1"/>
    </xf>
    <xf numFmtId="4" fontId="22" fillId="5" borderId="19" xfId="0" applyNumberFormat="1" applyFont="1" applyFill="1" applyBorder="1" applyAlignment="1" applyProtection="1">
      <alignment horizontal="right" vertical="top" wrapText="1"/>
    </xf>
    <xf numFmtId="4" fontId="22" fillId="5" borderId="2" xfId="0" applyNumberFormat="1" applyFont="1" applyFill="1" applyBorder="1" applyAlignment="1" applyProtection="1">
      <alignment horizontal="right" vertical="top" wrapText="1"/>
    </xf>
    <xf numFmtId="0" fontId="24" fillId="5" borderId="2" xfId="0" applyFont="1" applyFill="1" applyBorder="1" applyAlignment="1" applyProtection="1">
      <alignment horizontal="left" vertical="top" wrapText="1"/>
    </xf>
    <xf numFmtId="4" fontId="24" fillId="5" borderId="19" xfId="0" applyNumberFormat="1" applyFont="1" applyFill="1" applyBorder="1" applyAlignment="1" applyProtection="1">
      <alignment horizontal="right" vertical="top" wrapText="1"/>
    </xf>
    <xf numFmtId="0" fontId="26" fillId="5" borderId="0" xfId="0" applyFont="1" applyFill="1" applyBorder="1" applyAlignment="1" applyProtection="1">
      <alignment horizontal="left" vertical="top" wrapText="1"/>
    </xf>
    <xf numFmtId="0" fontId="26" fillId="5" borderId="2" xfId="0" applyFont="1" applyFill="1" applyBorder="1" applyAlignment="1" applyProtection="1">
      <alignment horizontal="center" vertical="center" wrapText="1"/>
    </xf>
    <xf numFmtId="4" fontId="27" fillId="5" borderId="2" xfId="0" applyNumberFormat="1" applyFont="1" applyFill="1" applyBorder="1" applyAlignment="1" applyProtection="1">
      <alignment horizontal="right" vertical="top" wrapText="1"/>
    </xf>
    <xf numFmtId="0" fontId="26" fillId="5" borderId="0" xfId="0" applyFont="1" applyFill="1"/>
    <xf numFmtId="4" fontId="24" fillId="5" borderId="23" xfId="0" applyNumberFormat="1" applyFont="1" applyFill="1" applyBorder="1" applyAlignment="1" applyProtection="1">
      <alignment horizontal="right" vertical="top" wrapText="1"/>
    </xf>
    <xf numFmtId="4" fontId="22" fillId="5" borderId="23" xfId="0" applyNumberFormat="1" applyFont="1" applyFill="1" applyBorder="1" applyAlignment="1" applyProtection="1">
      <alignment horizontal="right" vertical="top" wrapText="1"/>
    </xf>
    <xf numFmtId="0" fontId="24" fillId="5" borderId="0" xfId="0" applyFont="1" applyFill="1" applyBorder="1" applyAlignment="1" applyProtection="1">
      <alignment horizontal="left" vertical="top" wrapText="1"/>
    </xf>
    <xf numFmtId="49" fontId="24" fillId="5" borderId="2" xfId="0" applyNumberFormat="1" applyFont="1" applyFill="1" applyBorder="1" applyAlignment="1" applyProtection="1">
      <alignment horizontal="center" vertical="center" wrapText="1"/>
    </xf>
    <xf numFmtId="0" fontId="24" fillId="5" borderId="0" xfId="0" applyFont="1" applyFill="1"/>
    <xf numFmtId="4" fontId="22" fillId="5" borderId="22" xfId="0" applyNumberFormat="1" applyFont="1" applyFill="1" applyBorder="1" applyAlignment="1" applyProtection="1">
      <alignment horizontal="right" vertical="top" wrapText="1"/>
    </xf>
    <xf numFmtId="0" fontId="28" fillId="5" borderId="2" xfId="0" applyFont="1" applyFill="1" applyBorder="1" applyAlignment="1" applyProtection="1">
      <alignment horizontal="left" vertical="top" wrapText="1"/>
    </xf>
    <xf numFmtId="0" fontId="25" fillId="5" borderId="0" xfId="0" applyFont="1" applyFill="1" applyBorder="1" applyAlignment="1" applyProtection="1">
      <alignment horizontal="left" vertical="top" wrapText="1"/>
    </xf>
    <xf numFmtId="0" fontId="25" fillId="5" borderId="2" xfId="0" applyFont="1" applyFill="1" applyBorder="1" applyAlignment="1" applyProtection="1">
      <alignment horizontal="center" vertical="center" wrapText="1"/>
    </xf>
    <xf numFmtId="0" fontId="25" fillId="5" borderId="0" xfId="0" applyFont="1" applyFill="1"/>
    <xf numFmtId="49" fontId="25" fillId="5" borderId="2" xfId="0" applyNumberFormat="1" applyFont="1" applyFill="1" applyBorder="1" applyAlignment="1" applyProtection="1">
      <alignment horizontal="center" vertical="center" wrapText="1"/>
    </xf>
    <xf numFmtId="0" fontId="25" fillId="5" borderId="2" xfId="0" applyFont="1" applyFill="1" applyBorder="1" applyAlignment="1" applyProtection="1">
      <alignment horizontal="left" vertical="top" wrapText="1"/>
    </xf>
    <xf numFmtId="4" fontId="25" fillId="5" borderId="2" xfId="0" applyNumberFormat="1" applyFont="1" applyFill="1" applyBorder="1" applyAlignment="1" applyProtection="1">
      <alignment horizontal="right" vertical="top" wrapText="1"/>
    </xf>
    <xf numFmtId="4" fontId="25" fillId="5" borderId="18" xfId="0" applyNumberFormat="1" applyFont="1" applyFill="1" applyBorder="1" applyAlignment="1" applyProtection="1">
      <alignment horizontal="right" vertical="top" wrapText="1"/>
    </xf>
    <xf numFmtId="0" fontId="28" fillId="5" borderId="0" xfId="0" applyFont="1" applyFill="1" applyBorder="1" applyAlignment="1" applyProtection="1">
      <alignment horizontal="left" vertical="top" wrapText="1"/>
    </xf>
    <xf numFmtId="49" fontId="28" fillId="5" borderId="2" xfId="0" applyNumberFormat="1" applyFont="1" applyFill="1" applyBorder="1" applyAlignment="1" applyProtection="1">
      <alignment horizontal="center" vertical="center" wrapText="1"/>
    </xf>
    <xf numFmtId="0" fontId="28" fillId="5" borderId="2" xfId="0" applyFont="1" applyFill="1" applyBorder="1" applyAlignment="1" applyProtection="1">
      <alignment horizontal="center" vertical="center" wrapText="1"/>
    </xf>
    <xf numFmtId="4" fontId="28" fillId="5" borderId="2" xfId="0" applyNumberFormat="1" applyFont="1" applyFill="1" applyBorder="1" applyAlignment="1" applyProtection="1">
      <alignment horizontal="right" vertical="top" wrapText="1"/>
    </xf>
    <xf numFmtId="0" fontId="28" fillId="5" borderId="0" xfId="0" applyFont="1" applyFill="1"/>
    <xf numFmtId="0" fontId="24" fillId="5" borderId="2" xfId="0" applyFont="1" applyFill="1" applyBorder="1" applyAlignment="1" applyProtection="1">
      <alignment horizontal="left" vertical="center" wrapText="1"/>
    </xf>
    <xf numFmtId="4" fontId="22" fillId="5" borderId="20" xfId="0" applyNumberFormat="1" applyFont="1" applyFill="1" applyBorder="1" applyAlignment="1" applyProtection="1">
      <alignment horizontal="right" vertical="center" wrapText="1"/>
    </xf>
    <xf numFmtId="4" fontId="22" fillId="5" borderId="24" xfId="0" applyNumberFormat="1" applyFont="1" applyFill="1" applyBorder="1" applyAlignment="1" applyProtection="1">
      <alignment horizontal="right" vertical="center" wrapText="1"/>
    </xf>
    <xf numFmtId="4" fontId="22" fillId="6" borderId="2" xfId="0" applyNumberFormat="1" applyFont="1" applyFill="1" applyBorder="1" applyAlignment="1" applyProtection="1">
      <alignment horizontal="right" vertical="center" wrapText="1"/>
    </xf>
    <xf numFmtId="4" fontId="24" fillId="5" borderId="2" xfId="0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Alignment="1" applyProtection="1">
      <alignment horizontal="center" vertical="top" wrapText="1"/>
    </xf>
    <xf numFmtId="4" fontId="22" fillId="8" borderId="2" xfId="0" applyNumberFormat="1" applyFont="1" applyFill="1" applyBorder="1" applyAlignment="1" applyProtection="1">
      <alignment horizontal="right" vertical="top" wrapText="1"/>
    </xf>
    <xf numFmtId="4" fontId="22" fillId="5" borderId="18" xfId="0" applyNumberFormat="1" applyFont="1" applyFill="1" applyBorder="1" applyAlignment="1" applyProtection="1">
      <alignment horizontal="right" vertical="top" wrapText="1"/>
    </xf>
    <xf numFmtId="49" fontId="22" fillId="5" borderId="2" xfId="0" applyNumberFormat="1" applyFont="1" applyFill="1" applyBorder="1" applyAlignment="1" applyProtection="1">
      <alignment horizontal="center" vertical="top" wrapText="1"/>
    </xf>
    <xf numFmtId="165" fontId="22" fillId="5" borderId="0" xfId="0" applyNumberFormat="1" applyFont="1" applyFill="1" applyBorder="1" applyAlignment="1" applyProtection="1">
      <alignment horizontal="right" vertical="top" wrapText="1"/>
    </xf>
    <xf numFmtId="4" fontId="22" fillId="6" borderId="2" xfId="0" applyNumberFormat="1" applyFont="1" applyFill="1" applyBorder="1" applyAlignment="1" applyProtection="1">
      <alignment horizontal="right" vertical="top" wrapText="1"/>
    </xf>
    <xf numFmtId="0" fontId="0" fillId="5" borderId="0" xfId="0" applyFont="1" applyFill="1"/>
    <xf numFmtId="49" fontId="22" fillId="5" borderId="2" xfId="0" applyNumberFormat="1" applyFont="1" applyFill="1" applyBorder="1" applyAlignment="1" applyProtection="1">
      <alignment horizontal="left" vertical="top" wrapText="1"/>
    </xf>
    <xf numFmtId="0" fontId="25" fillId="5" borderId="2" xfId="0" applyFont="1" applyFill="1" applyBorder="1" applyAlignment="1" applyProtection="1">
      <alignment horizontal="left" vertical="center" wrapText="1"/>
    </xf>
    <xf numFmtId="4" fontId="25" fillId="8" borderId="2" xfId="0" applyNumberFormat="1" applyFont="1" applyFill="1" applyBorder="1" applyAlignment="1" applyProtection="1">
      <alignment horizontal="right" vertical="top" wrapText="1"/>
    </xf>
    <xf numFmtId="4" fontId="25" fillId="6" borderId="2" xfId="0" applyNumberFormat="1" applyFont="1" applyFill="1" applyBorder="1" applyAlignment="1" applyProtection="1">
      <alignment horizontal="right" vertical="top" wrapText="1"/>
    </xf>
    <xf numFmtId="49" fontId="25" fillId="5" borderId="2" xfId="0" applyNumberFormat="1" applyFont="1" applyFill="1" applyBorder="1" applyAlignment="1" applyProtection="1">
      <alignment horizontal="left" vertical="top" wrapText="1"/>
    </xf>
    <xf numFmtId="4" fontId="25" fillId="5" borderId="19" xfId="0" applyNumberFormat="1" applyFont="1" applyFill="1" applyBorder="1" applyAlignment="1" applyProtection="1">
      <alignment horizontal="right" vertical="top" wrapText="1"/>
    </xf>
    <xf numFmtId="0" fontId="22" fillId="6" borderId="2" xfId="0" applyFont="1" applyFill="1" applyBorder="1" applyAlignment="1" applyProtection="1">
      <alignment horizontal="center" vertical="center" wrapText="1"/>
    </xf>
    <xf numFmtId="4" fontId="22" fillId="6" borderId="19" xfId="0" applyNumberFormat="1" applyFont="1" applyFill="1" applyBorder="1" applyAlignment="1" applyProtection="1">
      <alignment horizontal="right" vertical="top" wrapText="1"/>
    </xf>
    <xf numFmtId="0" fontId="22" fillId="6" borderId="0" xfId="0" applyFont="1" applyFill="1" applyBorder="1" applyAlignment="1" applyProtection="1">
      <alignment horizontal="left" vertical="top" wrapText="1"/>
    </xf>
    <xf numFmtId="0" fontId="22" fillId="6" borderId="2" xfId="0" applyFont="1" applyFill="1" applyBorder="1" applyAlignment="1" applyProtection="1">
      <alignment horizontal="left" vertical="center" wrapText="1"/>
    </xf>
    <xf numFmtId="0" fontId="22" fillId="6" borderId="0" xfId="0" applyFont="1" applyFill="1"/>
    <xf numFmtId="4" fontId="1" fillId="9" borderId="0" xfId="0" applyNumberFormat="1" applyFont="1" applyFill="1"/>
    <xf numFmtId="0" fontId="1" fillId="9" borderId="0" xfId="0" applyFont="1" applyFill="1"/>
    <xf numFmtId="0" fontId="23" fillId="5" borderId="2" xfId="0" applyFont="1" applyFill="1" applyBorder="1" applyAlignment="1" applyProtection="1">
      <alignment horizontal="center" vertical="center" wrapText="1"/>
    </xf>
    <xf numFmtId="0" fontId="24" fillId="5" borderId="2" xfId="0" applyFont="1" applyFill="1" applyBorder="1" applyAlignment="1" applyProtection="1">
      <alignment horizontal="center" vertical="center" wrapText="1"/>
    </xf>
    <xf numFmtId="0" fontId="22" fillId="5" borderId="2" xfId="0" applyFont="1" applyFill="1" applyBorder="1" applyAlignment="1" applyProtection="1">
      <alignment horizontal="center" vertical="center" wrapText="1"/>
    </xf>
    <xf numFmtId="0" fontId="7" fillId="6" borderId="0" xfId="0" applyFont="1" applyFill="1" applyBorder="1" applyAlignment="1" applyProtection="1">
      <alignment horizontal="center" vertical="top" wrapText="1"/>
    </xf>
    <xf numFmtId="4" fontId="22" fillId="10" borderId="2" xfId="0" applyNumberFormat="1" applyFont="1" applyFill="1" applyBorder="1" applyAlignment="1" applyProtection="1">
      <alignment horizontal="right" vertical="center" wrapText="1"/>
    </xf>
    <xf numFmtId="4" fontId="25" fillId="10" borderId="2" xfId="0" applyNumberFormat="1" applyFont="1" applyFill="1" applyBorder="1" applyAlignment="1" applyProtection="1">
      <alignment horizontal="right" vertical="center" wrapText="1"/>
    </xf>
    <xf numFmtId="4" fontId="22" fillId="11" borderId="2" xfId="0" applyNumberFormat="1" applyFont="1" applyFill="1" applyBorder="1" applyAlignment="1" applyProtection="1">
      <alignment horizontal="right" vertical="center" wrapText="1"/>
    </xf>
    <xf numFmtId="4" fontId="22" fillId="10" borderId="2" xfId="0" applyNumberFormat="1" applyFont="1" applyFill="1" applyBorder="1" applyAlignment="1" applyProtection="1">
      <alignment horizontal="right" vertical="top" wrapText="1"/>
    </xf>
    <xf numFmtId="4" fontId="22" fillId="12" borderId="2" xfId="0" applyNumberFormat="1" applyFont="1" applyFill="1" applyBorder="1" applyAlignment="1" applyProtection="1">
      <alignment horizontal="right" vertical="top" wrapText="1"/>
    </xf>
    <xf numFmtId="4" fontId="24" fillId="10" borderId="2" xfId="0" applyNumberFormat="1" applyFont="1" applyFill="1" applyBorder="1" applyAlignment="1" applyProtection="1">
      <alignment horizontal="right" vertical="top" wrapText="1"/>
    </xf>
    <xf numFmtId="4" fontId="27" fillId="10" borderId="2" xfId="0" applyNumberFormat="1" applyFont="1" applyFill="1" applyBorder="1" applyAlignment="1" applyProtection="1">
      <alignment horizontal="right" vertical="top" wrapText="1"/>
    </xf>
    <xf numFmtId="4" fontId="24" fillId="10" borderId="18" xfId="0" applyNumberFormat="1" applyFont="1" applyFill="1" applyBorder="1" applyAlignment="1" applyProtection="1">
      <alignment horizontal="right" vertical="top" wrapText="1"/>
    </xf>
    <xf numFmtId="4" fontId="27" fillId="10" borderId="18" xfId="0" applyNumberFormat="1" applyFont="1" applyFill="1" applyBorder="1" applyAlignment="1" applyProtection="1">
      <alignment horizontal="right" vertical="top" wrapText="1"/>
    </xf>
    <xf numFmtId="0" fontId="0" fillId="6" borderId="0" xfId="0" applyFont="1" applyFill="1"/>
    <xf numFmtId="49" fontId="25" fillId="5" borderId="28" xfId="0" applyNumberFormat="1" applyFont="1" applyFill="1" applyBorder="1" applyAlignment="1" applyProtection="1">
      <alignment horizontal="center" vertical="center" wrapText="1"/>
    </xf>
    <xf numFmtId="0" fontId="0" fillId="9" borderId="0" xfId="0" applyFont="1" applyFill="1"/>
    <xf numFmtId="4" fontId="0" fillId="9" borderId="0" xfId="0" applyNumberFormat="1" applyFont="1" applyFill="1"/>
    <xf numFmtId="4" fontId="24" fillId="10" borderId="2" xfId="0" applyNumberFormat="1" applyFont="1" applyFill="1" applyBorder="1" applyAlignment="1" applyProtection="1">
      <alignment horizontal="right" vertical="center" wrapText="1"/>
    </xf>
    <xf numFmtId="4" fontId="24" fillId="5" borderId="20" xfId="0" applyNumberFormat="1" applyFont="1" applyFill="1" applyBorder="1" applyAlignment="1" applyProtection="1">
      <alignment horizontal="right" vertical="center" wrapText="1"/>
    </xf>
    <xf numFmtId="4" fontId="24" fillId="5" borderId="24" xfId="0" applyNumberFormat="1" applyFont="1" applyFill="1" applyBorder="1" applyAlignment="1" applyProtection="1">
      <alignment horizontal="right" vertical="center" wrapText="1"/>
    </xf>
    <xf numFmtId="4" fontId="24" fillId="5" borderId="25" xfId="0" applyNumberFormat="1" applyFont="1" applyFill="1" applyBorder="1" applyAlignment="1" applyProtection="1">
      <alignment horizontal="right" vertical="top" wrapText="1"/>
    </xf>
    <xf numFmtId="0" fontId="22" fillId="5" borderId="18" xfId="0" applyFont="1" applyFill="1" applyBorder="1" applyAlignment="1" applyProtection="1">
      <alignment horizontal="center" vertical="center" wrapText="1"/>
    </xf>
    <xf numFmtId="4" fontId="25" fillId="10" borderId="2" xfId="0" applyNumberFormat="1" applyFont="1" applyFill="1" applyBorder="1" applyAlignment="1" applyProtection="1">
      <alignment horizontal="right" vertical="top" wrapText="1"/>
    </xf>
    <xf numFmtId="4" fontId="22" fillId="5" borderId="21" xfId="0" applyNumberFormat="1" applyFont="1" applyFill="1" applyBorder="1" applyAlignment="1" applyProtection="1">
      <alignment horizontal="right" vertical="top" wrapText="1"/>
    </xf>
    <xf numFmtId="4" fontId="22" fillId="12" borderId="18" xfId="0" applyNumberFormat="1" applyFont="1" applyFill="1" applyBorder="1" applyAlignment="1" applyProtection="1">
      <alignment horizontal="right" vertical="top" wrapText="1"/>
    </xf>
    <xf numFmtId="4" fontId="22" fillId="10" borderId="22" xfId="0" applyNumberFormat="1" applyFont="1" applyFill="1" applyBorder="1" applyAlignment="1" applyProtection="1">
      <alignment horizontal="right" vertical="top" wrapText="1"/>
    </xf>
    <xf numFmtId="49" fontId="22" fillId="5" borderId="28" xfId="0" applyNumberFormat="1" applyFont="1" applyFill="1" applyBorder="1" applyAlignment="1" applyProtection="1">
      <alignment horizontal="center" vertical="center" wrapText="1"/>
    </xf>
    <xf numFmtId="4" fontId="22" fillId="11" borderId="2" xfId="0" applyNumberFormat="1" applyFont="1" applyFill="1" applyBorder="1" applyAlignment="1" applyProtection="1">
      <alignment horizontal="right" vertical="top" wrapText="1"/>
    </xf>
    <xf numFmtId="4" fontId="22" fillId="11" borderId="28" xfId="0" applyNumberFormat="1" applyFont="1" applyFill="1" applyBorder="1" applyAlignment="1" applyProtection="1">
      <alignment horizontal="right" vertical="top" wrapText="1"/>
    </xf>
    <xf numFmtId="0" fontId="22" fillId="6" borderId="28" xfId="0" applyFont="1" applyFill="1" applyBorder="1" applyAlignment="1" applyProtection="1">
      <alignment horizontal="center" vertical="center" wrapText="1"/>
    </xf>
    <xf numFmtId="0" fontId="25" fillId="5" borderId="18" xfId="0" applyFont="1" applyFill="1" applyBorder="1" applyAlignment="1" applyProtection="1">
      <alignment horizontal="left" vertical="top" wrapText="1"/>
    </xf>
    <xf numFmtId="0" fontId="25" fillId="5" borderId="28" xfId="0" applyFont="1" applyFill="1" applyBorder="1" applyAlignment="1" applyProtection="1">
      <alignment horizontal="left" vertical="center" wrapText="1"/>
    </xf>
    <xf numFmtId="0" fontId="25" fillId="5" borderId="28" xfId="0" applyFont="1" applyFill="1" applyBorder="1" applyAlignment="1" applyProtection="1">
      <alignment horizontal="left" vertical="top" wrapText="1"/>
    </xf>
    <xf numFmtId="0" fontId="25" fillId="5" borderId="28" xfId="0" applyFont="1" applyFill="1" applyBorder="1" applyAlignment="1" applyProtection="1">
      <alignment horizontal="center" vertical="center" wrapText="1"/>
    </xf>
    <xf numFmtId="0" fontId="25" fillId="6" borderId="28" xfId="0" applyFont="1" applyFill="1" applyBorder="1" applyAlignment="1" applyProtection="1">
      <alignment horizontal="center" vertical="center" wrapText="1"/>
    </xf>
    <xf numFmtId="49" fontId="25" fillId="6" borderId="2" xfId="0" applyNumberFormat="1" applyFont="1" applyFill="1" applyBorder="1" applyAlignment="1" applyProtection="1">
      <alignment horizontal="center" vertical="center" wrapText="1"/>
    </xf>
    <xf numFmtId="0" fontId="25" fillId="6" borderId="28" xfId="0" applyFont="1" applyFill="1" applyBorder="1" applyAlignment="1" applyProtection="1">
      <alignment horizontal="left" vertical="center" wrapText="1"/>
    </xf>
    <xf numFmtId="0" fontId="47" fillId="14" borderId="0" xfId="0" applyFont="1" applyFill="1"/>
    <xf numFmtId="4" fontId="47" fillId="14" borderId="0" xfId="0" applyNumberFormat="1" applyFont="1" applyFill="1"/>
    <xf numFmtId="2" fontId="47" fillId="14" borderId="0" xfId="0" applyNumberFormat="1" applyFont="1" applyFill="1"/>
    <xf numFmtId="0" fontId="47" fillId="0" borderId="0" xfId="0" applyFont="1"/>
    <xf numFmtId="0" fontId="22" fillId="5" borderId="2" xfId="0" applyFont="1" applyFill="1" applyBorder="1" applyAlignment="1" applyProtection="1">
      <alignment horizontal="center" vertical="center" wrapText="1"/>
    </xf>
    <xf numFmtId="0" fontId="22" fillId="5" borderId="28" xfId="0" applyFont="1" applyFill="1" applyBorder="1" applyAlignment="1" applyProtection="1">
      <alignment horizontal="center" vertical="center" wrapText="1"/>
    </xf>
    <xf numFmtId="4" fontId="22" fillId="10" borderId="28" xfId="0" applyNumberFormat="1" applyFont="1" applyFill="1" applyBorder="1" applyAlignment="1" applyProtection="1">
      <alignment horizontal="right" vertical="top" wrapText="1"/>
    </xf>
    <xf numFmtId="4" fontId="24" fillId="13" borderId="2" xfId="0" applyNumberFormat="1" applyFont="1" applyFill="1" applyBorder="1" applyAlignment="1" applyProtection="1">
      <alignment horizontal="right" vertical="top" wrapText="1"/>
    </xf>
    <xf numFmtId="4" fontId="48" fillId="0" borderId="26" xfId="0" applyNumberFormat="1" applyFont="1" applyBorder="1" applyAlignment="1" applyProtection="1">
      <alignment horizontal="right" vertical="center" wrapText="1"/>
    </xf>
    <xf numFmtId="4" fontId="22" fillId="5" borderId="28" xfId="0" applyNumberFormat="1" applyFont="1" applyFill="1" applyBorder="1" applyAlignment="1" applyProtection="1">
      <alignment horizontal="right" vertical="top" wrapText="1"/>
    </xf>
    <xf numFmtId="4" fontId="22" fillId="12" borderId="28" xfId="0" applyNumberFormat="1" applyFont="1" applyFill="1" applyBorder="1" applyAlignment="1" applyProtection="1">
      <alignment horizontal="right" vertical="top" wrapText="1"/>
    </xf>
    <xf numFmtId="49" fontId="25" fillId="0" borderId="28" xfId="0" applyNumberFormat="1" applyFont="1" applyBorder="1" applyAlignment="1" applyProtection="1">
      <alignment horizontal="center" vertical="center" wrapText="1"/>
    </xf>
    <xf numFmtId="0" fontId="25" fillId="0" borderId="28" xfId="0" applyFont="1" applyBorder="1" applyAlignment="1" applyProtection="1">
      <alignment horizontal="center" vertical="center" wrapText="1"/>
    </xf>
    <xf numFmtId="0" fontId="25" fillId="0" borderId="28" xfId="0" applyFont="1" applyBorder="1" applyAlignment="1" applyProtection="1">
      <alignment horizontal="left" vertical="top" wrapText="1"/>
    </xf>
    <xf numFmtId="0" fontId="12" fillId="5" borderId="0" xfId="1" applyFont="1" applyFill="1" applyAlignment="1">
      <alignment vertical="center"/>
    </xf>
    <xf numFmtId="0" fontId="12" fillId="5" borderId="0" xfId="1" applyFont="1" applyFill="1" applyAlignment="1">
      <alignment horizontal="right" vertical="center"/>
    </xf>
    <xf numFmtId="0" fontId="5" fillId="5" borderId="0" xfId="1" applyFont="1" applyFill="1" applyAlignment="1">
      <alignment horizontal="center" vertical="center"/>
    </xf>
    <xf numFmtId="0" fontId="5" fillId="5" borderId="0" xfId="1" applyFont="1" applyFill="1"/>
    <xf numFmtId="0" fontId="4" fillId="5" borderId="0" xfId="0" applyFont="1" applyFill="1" applyBorder="1" applyAlignment="1" applyProtection="1">
      <alignment horizontal="left" vertical="top" wrapText="1"/>
    </xf>
    <xf numFmtId="4" fontId="28" fillId="5" borderId="20" xfId="0" applyNumberFormat="1" applyFont="1" applyFill="1" applyBorder="1" applyAlignment="1" applyProtection="1">
      <alignment horizontal="right" vertical="top" wrapText="1"/>
    </xf>
    <xf numFmtId="0" fontId="4" fillId="5" borderId="0" xfId="0" applyFont="1" applyFill="1"/>
    <xf numFmtId="49" fontId="28" fillId="5" borderId="2" xfId="0" applyNumberFormat="1" applyFont="1" applyFill="1" applyBorder="1" applyAlignment="1" applyProtection="1">
      <alignment horizontal="center" vertical="top" wrapText="1"/>
    </xf>
    <xf numFmtId="0" fontId="28" fillId="5" borderId="2" xfId="0" applyFont="1" applyFill="1" applyBorder="1" applyAlignment="1" applyProtection="1">
      <alignment horizontal="center" vertical="top" wrapText="1"/>
    </xf>
    <xf numFmtId="0" fontId="4" fillId="7" borderId="0" xfId="0" applyFont="1" applyFill="1" applyBorder="1" applyAlignment="1" applyProtection="1">
      <alignment horizontal="left" vertical="top" wrapText="1"/>
    </xf>
    <xf numFmtId="49" fontId="28" fillId="7" borderId="2" xfId="0" applyNumberFormat="1" applyFont="1" applyFill="1" applyBorder="1" applyAlignment="1" applyProtection="1">
      <alignment horizontal="center" vertical="top" wrapText="1"/>
    </xf>
    <xf numFmtId="0" fontId="28" fillId="7" borderId="2" xfId="0" applyFont="1" applyFill="1" applyBorder="1" applyAlignment="1" applyProtection="1">
      <alignment horizontal="center" vertical="top" wrapText="1"/>
    </xf>
    <xf numFmtId="0" fontId="28" fillId="7" borderId="2" xfId="0" applyFont="1" applyFill="1" applyBorder="1" applyAlignment="1" applyProtection="1">
      <alignment horizontal="center" vertical="center" wrapText="1"/>
    </xf>
    <xf numFmtId="0" fontId="28" fillId="7" borderId="2" xfId="0" applyFont="1" applyFill="1" applyBorder="1" applyAlignment="1" applyProtection="1">
      <alignment horizontal="left" vertical="top" wrapText="1"/>
    </xf>
    <xf numFmtId="4" fontId="28" fillId="7" borderId="2" xfId="0" applyNumberFormat="1" applyFont="1" applyFill="1" applyBorder="1" applyAlignment="1" applyProtection="1">
      <alignment horizontal="right" vertical="top" wrapText="1"/>
    </xf>
    <xf numFmtId="0" fontId="4" fillId="7" borderId="0" xfId="0" applyFont="1" applyFill="1"/>
    <xf numFmtId="4" fontId="4" fillId="5" borderId="0" xfId="0" applyNumberFormat="1" applyFont="1" applyFill="1"/>
    <xf numFmtId="49" fontId="49" fillId="5" borderId="2" xfId="0" applyNumberFormat="1" applyFont="1" applyFill="1" applyBorder="1" applyAlignment="1" applyProtection="1">
      <alignment horizontal="center" vertical="center" wrapText="1"/>
    </xf>
    <xf numFmtId="0" fontId="49" fillId="5" borderId="2" xfId="0" applyFont="1" applyFill="1" applyBorder="1" applyAlignment="1" applyProtection="1">
      <alignment horizontal="center" vertical="center" wrapText="1"/>
    </xf>
    <xf numFmtId="0" fontId="49" fillId="5" borderId="2" xfId="0" applyFont="1" applyFill="1" applyBorder="1" applyAlignment="1" applyProtection="1">
      <alignment horizontal="left" vertical="top" wrapText="1"/>
    </xf>
    <xf numFmtId="4" fontId="28" fillId="5" borderId="19" xfId="0" applyNumberFormat="1" applyFont="1" applyFill="1" applyBorder="1" applyAlignment="1" applyProtection="1">
      <alignment horizontal="right" vertical="top" wrapText="1"/>
    </xf>
    <xf numFmtId="0" fontId="49" fillId="5" borderId="0" xfId="0" applyFont="1" applyFill="1" applyBorder="1" applyAlignment="1" applyProtection="1">
      <alignment horizontal="left" vertical="top" wrapText="1"/>
    </xf>
    <xf numFmtId="49" fontId="49" fillId="5" borderId="28" xfId="0" applyNumberFormat="1" applyFont="1" applyFill="1" applyBorder="1" applyAlignment="1" applyProtection="1">
      <alignment horizontal="center" vertical="center" wrapText="1"/>
    </xf>
    <xf numFmtId="0" fontId="49" fillId="5" borderId="28" xfId="0" applyFont="1" applyFill="1" applyBorder="1" applyAlignment="1" applyProtection="1">
      <alignment horizontal="center" vertical="center" wrapText="1"/>
    </xf>
    <xf numFmtId="49" fontId="49" fillId="5" borderId="28" xfId="0" applyNumberFormat="1" applyFont="1" applyFill="1" applyBorder="1" applyAlignment="1" applyProtection="1">
      <alignment horizontal="left" vertical="top" wrapText="1"/>
    </xf>
    <xf numFmtId="4" fontId="49" fillId="5" borderId="28" xfId="0" applyNumberFormat="1" applyFont="1" applyFill="1" applyBorder="1" applyAlignment="1" applyProtection="1">
      <alignment horizontal="right" vertical="top" wrapText="1"/>
    </xf>
    <xf numFmtId="0" fontId="49" fillId="5" borderId="0" xfId="0" applyFont="1" applyFill="1"/>
    <xf numFmtId="0" fontId="28" fillId="5" borderId="2" xfId="0" applyFont="1" applyFill="1" applyBorder="1" applyAlignment="1" applyProtection="1">
      <alignment horizontal="left" vertical="center" wrapText="1"/>
    </xf>
    <xf numFmtId="0" fontId="22" fillId="5" borderId="2" xfId="0" applyFont="1" applyFill="1" applyBorder="1" applyAlignment="1" applyProtection="1">
      <alignment horizontal="center" vertical="center" wrapText="1"/>
    </xf>
    <xf numFmtId="4" fontId="25" fillId="10" borderId="18" xfId="0" applyNumberFormat="1" applyFont="1" applyFill="1" applyBorder="1" applyAlignment="1" applyProtection="1">
      <alignment horizontal="right" vertical="top" wrapText="1"/>
    </xf>
    <xf numFmtId="0" fontId="17" fillId="7" borderId="0" xfId="0" applyFont="1" applyFill="1" applyBorder="1" applyAlignment="1" applyProtection="1">
      <alignment horizontal="left" vertical="top" wrapText="1"/>
    </xf>
    <xf numFmtId="49" fontId="49" fillId="7" borderId="2" xfId="0" applyNumberFormat="1" applyFont="1" applyFill="1" applyBorder="1" applyAlignment="1" applyProtection="1">
      <alignment horizontal="center" vertical="top" wrapText="1"/>
    </xf>
    <xf numFmtId="0" fontId="49" fillId="7" borderId="2" xfId="0" applyFont="1" applyFill="1" applyBorder="1" applyAlignment="1" applyProtection="1">
      <alignment horizontal="center" vertical="top" wrapText="1"/>
    </xf>
    <xf numFmtId="0" fontId="49" fillId="7" borderId="2" xfId="0" applyFont="1" applyFill="1" applyBorder="1" applyAlignment="1" applyProtection="1">
      <alignment horizontal="center" vertical="center" wrapText="1"/>
    </xf>
    <xf numFmtId="0" fontId="49" fillId="7" borderId="2" xfId="0" applyFont="1" applyFill="1" applyBorder="1" applyAlignment="1" applyProtection="1">
      <alignment horizontal="left" vertical="top" wrapText="1"/>
    </xf>
    <xf numFmtId="4" fontId="49" fillId="7" borderId="2" xfId="0" applyNumberFormat="1" applyFont="1" applyFill="1" applyBorder="1" applyAlignment="1" applyProtection="1">
      <alignment horizontal="right" vertical="top" wrapText="1"/>
    </xf>
    <xf numFmtId="0" fontId="17" fillId="7" borderId="0" xfId="0" applyFont="1" applyFill="1"/>
    <xf numFmtId="4" fontId="17" fillId="5" borderId="0" xfId="0" applyNumberFormat="1" applyFont="1" applyFill="1"/>
    <xf numFmtId="0" fontId="17" fillId="5" borderId="0" xfId="0" applyFont="1" applyFill="1" applyBorder="1" applyAlignment="1" applyProtection="1">
      <alignment horizontal="left" vertical="top" wrapText="1"/>
    </xf>
    <xf numFmtId="49" fontId="49" fillId="5" borderId="2" xfId="0" applyNumberFormat="1" applyFont="1" applyFill="1" applyBorder="1" applyAlignment="1" applyProtection="1">
      <alignment horizontal="center" vertical="top" wrapText="1"/>
    </xf>
    <xf numFmtId="0" fontId="49" fillId="5" borderId="2" xfId="0" applyFont="1" applyFill="1" applyBorder="1" applyAlignment="1" applyProtection="1">
      <alignment horizontal="center" vertical="top" wrapText="1"/>
    </xf>
    <xf numFmtId="4" fontId="49" fillId="5" borderId="2" xfId="0" applyNumberFormat="1" applyFont="1" applyFill="1" applyBorder="1" applyAlignment="1" applyProtection="1">
      <alignment horizontal="right" vertical="top" wrapText="1"/>
    </xf>
    <xf numFmtId="0" fontId="17" fillId="5" borderId="0" xfId="0" applyFont="1" applyFill="1"/>
    <xf numFmtId="49" fontId="25" fillId="5" borderId="0" xfId="0" applyNumberFormat="1" applyFont="1" applyFill="1" applyAlignment="1">
      <alignment horizontal="center" vertical="center"/>
    </xf>
    <xf numFmtId="4" fontId="25" fillId="5" borderId="19" xfId="0" applyNumberFormat="1" applyFont="1" applyFill="1" applyBorder="1" applyAlignment="1" applyProtection="1">
      <alignment horizontal="right" vertical="center" wrapText="1"/>
    </xf>
    <xf numFmtId="49" fontId="25" fillId="5" borderId="2" xfId="0" applyNumberFormat="1" applyFont="1" applyFill="1" applyBorder="1" applyAlignment="1" applyProtection="1">
      <alignment horizontal="center" vertical="top" wrapText="1"/>
    </xf>
    <xf numFmtId="165" fontId="25" fillId="5" borderId="0" xfId="0" applyNumberFormat="1" applyFont="1" applyFill="1" applyBorder="1" applyAlignment="1" applyProtection="1">
      <alignment horizontal="right" vertical="top" wrapText="1"/>
    </xf>
    <xf numFmtId="0" fontId="27" fillId="5" borderId="0" xfId="0" applyFont="1" applyFill="1" applyBorder="1" applyAlignment="1" applyProtection="1">
      <alignment horizontal="left" vertical="top" wrapText="1"/>
    </xf>
    <xf numFmtId="49" fontId="27" fillId="5" borderId="2" xfId="0" applyNumberFormat="1" applyFont="1" applyFill="1" applyBorder="1" applyAlignment="1" applyProtection="1">
      <alignment horizontal="center" vertical="center" wrapText="1"/>
    </xf>
    <xf numFmtId="0" fontId="27" fillId="5" borderId="2" xfId="0" applyFont="1" applyFill="1" applyBorder="1" applyAlignment="1" applyProtection="1">
      <alignment horizontal="left" vertical="top" wrapText="1"/>
    </xf>
    <xf numFmtId="4" fontId="27" fillId="5" borderId="18" xfId="0" applyNumberFormat="1" applyFont="1" applyFill="1" applyBorder="1" applyAlignment="1" applyProtection="1">
      <alignment horizontal="right" vertical="top" wrapText="1"/>
    </xf>
    <xf numFmtId="4" fontId="27" fillId="5" borderId="19" xfId="0" applyNumberFormat="1" applyFont="1" applyFill="1" applyBorder="1" applyAlignment="1" applyProtection="1">
      <alignment horizontal="right" vertical="top" wrapText="1"/>
    </xf>
    <xf numFmtId="0" fontId="27" fillId="5" borderId="0" xfId="0" applyFont="1" applyFill="1"/>
    <xf numFmtId="0" fontId="45" fillId="0" borderId="26" xfId="0" applyFont="1" applyBorder="1" applyAlignment="1" applyProtection="1">
      <alignment horizontal="left" vertical="top" wrapText="1"/>
    </xf>
    <xf numFmtId="0" fontId="43" fillId="0" borderId="26" xfId="0" applyFont="1" applyBorder="1" applyAlignment="1" applyProtection="1">
      <alignment horizontal="left" vertical="top" wrapText="1"/>
    </xf>
    <xf numFmtId="0" fontId="30" fillId="0" borderId="0" xfId="0" applyFont="1" applyBorder="1" applyAlignment="1" applyProtection="1">
      <alignment horizontal="right" vertical="top" wrapText="1"/>
    </xf>
    <xf numFmtId="0" fontId="29" fillId="0" borderId="0" xfId="0" applyFont="1" applyBorder="1" applyAlignment="1" applyProtection="1">
      <alignment horizontal="right" vertical="top" wrapText="1"/>
    </xf>
    <xf numFmtId="0" fontId="29" fillId="0" borderId="0" xfId="0" applyFont="1" applyBorder="1" applyAlignment="1" applyProtection="1">
      <alignment horizontal="right" vertical="center" wrapText="1"/>
    </xf>
    <xf numFmtId="49" fontId="29" fillId="0" borderId="0" xfId="0" applyNumberFormat="1" applyFont="1" applyBorder="1" applyAlignment="1" applyProtection="1">
      <alignment horizontal="right" vertical="top" wrapText="1"/>
    </xf>
    <xf numFmtId="0" fontId="37" fillId="0" borderId="27" xfId="0" applyFont="1" applyBorder="1" applyAlignment="1" applyProtection="1">
      <alignment horizontal="center" vertical="center" wrapText="1"/>
    </xf>
    <xf numFmtId="0" fontId="34" fillId="0" borderId="0" xfId="0" applyFont="1" applyBorder="1" applyAlignment="1" applyProtection="1">
      <alignment horizontal="center" vertical="top" wrapText="1"/>
    </xf>
    <xf numFmtId="0" fontId="36" fillId="0" borderId="0" xfId="0" applyFont="1" applyBorder="1" applyAlignment="1" applyProtection="1">
      <alignment horizontal="center" vertical="center" wrapText="1"/>
    </xf>
    <xf numFmtId="0" fontId="44" fillId="0" borderId="26" xfId="0" applyFont="1" applyBorder="1" applyAlignment="1" applyProtection="1">
      <alignment horizontal="left" vertical="top" wrapText="1"/>
    </xf>
    <xf numFmtId="0" fontId="37" fillId="0" borderId="26" xfId="0" applyFont="1" applyBorder="1" applyAlignment="1" applyProtection="1">
      <alignment horizontal="center" vertical="center" wrapText="1"/>
    </xf>
    <xf numFmtId="0" fontId="30" fillId="0" borderId="26" xfId="0" applyFont="1" applyBorder="1" applyAlignment="1" applyProtection="1">
      <alignment horizontal="left" vertical="center" wrapText="1"/>
    </xf>
    <xf numFmtId="0" fontId="42" fillId="0" borderId="0" xfId="1" applyFont="1" applyBorder="1" applyAlignment="1">
      <alignment horizontal="left" vertical="center" wrapText="1"/>
    </xf>
    <xf numFmtId="0" fontId="40" fillId="0" borderId="26" xfId="0" applyFont="1" applyBorder="1" applyAlignment="1" applyProtection="1">
      <alignment horizontal="center" vertical="center" wrapText="1"/>
    </xf>
    <xf numFmtId="0" fontId="41" fillId="0" borderId="26" xfId="0" applyFont="1" applyBorder="1" applyAlignment="1" applyProtection="1">
      <alignment horizontal="center" vertical="center" wrapText="1"/>
    </xf>
    <xf numFmtId="0" fontId="11" fillId="0" borderId="2" xfId="1" applyFont="1" applyBorder="1" applyAlignment="1">
      <alignment horizontal="left" vertical="center" wrapText="1"/>
    </xf>
    <xf numFmtId="0" fontId="6" fillId="3" borderId="2" xfId="1" applyFont="1" applyFill="1" applyBorder="1" applyAlignment="1">
      <alignment horizontal="left" vertical="center"/>
    </xf>
    <xf numFmtId="0" fontId="12" fillId="0" borderId="0" xfId="1" applyFont="1" applyBorder="1" applyAlignment="1">
      <alignment horizontal="center" vertical="center" wrapText="1"/>
    </xf>
    <xf numFmtId="0" fontId="4" fillId="0" borderId="0" xfId="0" applyFont="1" applyBorder="1" applyAlignment="1" applyProtection="1">
      <alignment horizontal="right" vertical="top" wrapText="1"/>
    </xf>
    <xf numFmtId="0" fontId="6" fillId="0" borderId="0" xfId="1" applyFont="1" applyBorder="1" applyAlignment="1">
      <alignment horizontal="right" vertical="center" wrapText="1"/>
    </xf>
    <xf numFmtId="0" fontId="7" fillId="0" borderId="0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23" fillId="5" borderId="2" xfId="0" applyFont="1" applyFill="1" applyBorder="1" applyAlignment="1" applyProtection="1">
      <alignment horizontal="center" vertical="center" wrapText="1"/>
    </xf>
    <xf numFmtId="0" fontId="23" fillId="5" borderId="19" xfId="0" applyFont="1" applyFill="1" applyBorder="1" applyAlignment="1" applyProtection="1">
      <alignment horizontal="center" vertical="center" wrapText="1"/>
    </xf>
    <xf numFmtId="0" fontId="22" fillId="5" borderId="2" xfId="0" applyFont="1" applyFill="1" applyBorder="1" applyAlignment="1" applyProtection="1">
      <alignment horizontal="center" vertical="center" wrapText="1"/>
    </xf>
    <xf numFmtId="0" fontId="22" fillId="5" borderId="18" xfId="0" applyFont="1" applyFill="1" applyBorder="1" applyAlignment="1" applyProtection="1">
      <alignment horizontal="center" vertical="center" wrapText="1"/>
    </xf>
    <xf numFmtId="0" fontId="23" fillId="5" borderId="18" xfId="0" applyFont="1" applyFill="1" applyBorder="1" applyAlignment="1" applyProtection="1">
      <alignment horizontal="center" vertical="center" wrapText="1"/>
    </xf>
    <xf numFmtId="0" fontId="12" fillId="5" borderId="0" xfId="1" applyFont="1" applyFill="1" applyBorder="1" applyAlignment="1">
      <alignment horizontal="center" vertical="center" wrapText="1"/>
    </xf>
    <xf numFmtId="0" fontId="19" fillId="6" borderId="0" xfId="0" applyFont="1" applyFill="1" applyBorder="1" applyAlignment="1" applyProtection="1">
      <alignment horizontal="right" vertical="top" wrapText="1"/>
    </xf>
    <xf numFmtId="0" fontId="4" fillId="6" borderId="0" xfId="0" applyFont="1" applyFill="1" applyBorder="1" applyAlignment="1" applyProtection="1">
      <alignment horizontal="right" vertical="top" wrapText="1"/>
    </xf>
    <xf numFmtId="0" fontId="17" fillId="6" borderId="0" xfId="0" applyFont="1" applyFill="1" applyBorder="1" applyAlignment="1" applyProtection="1">
      <alignment horizontal="right" vertical="top" wrapText="1"/>
    </xf>
    <xf numFmtId="0" fontId="7" fillId="6" borderId="0" xfId="0" applyFont="1" applyFill="1" applyBorder="1" applyAlignment="1" applyProtection="1">
      <alignment horizontal="center" vertical="top" wrapText="1"/>
    </xf>
    <xf numFmtId="0" fontId="8" fillId="6" borderId="3" xfId="0" applyFont="1" applyFill="1" applyBorder="1" applyAlignment="1" applyProtection="1">
      <alignment horizontal="center" vertical="center" wrapText="1"/>
    </xf>
    <xf numFmtId="0" fontId="9" fillId="6" borderId="3" xfId="0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9999FF"/>
      <rgbColor rgb="FF993366"/>
      <rgbColor rgb="FFF2F2F2"/>
      <rgbColor rgb="FFDCE6F2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W92"/>
  <sheetViews>
    <sheetView view="pageBreakPreview" topLeftCell="B76" zoomScale="115" zoomScaleNormal="100" zoomScaleSheetLayoutView="115" zoomScalePageLayoutView="95" workbookViewId="0">
      <selection activeCell="E18" sqref="E18"/>
    </sheetView>
  </sheetViews>
  <sheetFormatPr defaultRowHeight="15"/>
  <cols>
    <col min="1" max="1" width="8.85546875" style="62" hidden="1" customWidth="1"/>
    <col min="2" max="2" width="9.42578125" style="62" customWidth="1"/>
    <col min="3" max="3" width="46.5703125" style="62" customWidth="1"/>
    <col min="4" max="4" width="6.85546875" style="62" customWidth="1"/>
    <col min="5" max="5" width="12.85546875" style="62" customWidth="1"/>
    <col min="6" max="6" width="9.85546875" style="62" customWidth="1"/>
    <col min="7" max="7" width="9.42578125" style="62" customWidth="1"/>
    <col min="8" max="8" width="8.85546875" style="62" customWidth="1"/>
    <col min="9" max="9" width="4.42578125" style="62" customWidth="1"/>
    <col min="10" max="10" width="9.140625" style="62" customWidth="1"/>
    <col min="11" max="11" width="14.85546875" style="62" customWidth="1"/>
    <col min="12" max="256" width="9.140625" style="62" customWidth="1"/>
    <col min="257" max="257" width="9.140625" style="62" hidden="1" customWidth="1"/>
    <col min="258" max="258" width="8.5703125" style="62" customWidth="1"/>
    <col min="259" max="259" width="46.5703125" style="62" customWidth="1"/>
    <col min="260" max="261" width="10.140625" style="62" customWidth="1"/>
    <col min="262" max="262" width="9.85546875" style="62" customWidth="1"/>
    <col min="263" max="263" width="8" style="62" customWidth="1"/>
    <col min="264" max="265" width="9.140625" style="62" hidden="1" customWidth="1"/>
    <col min="266" max="512" width="9.140625" style="62" customWidth="1"/>
    <col min="513" max="513" width="9.140625" style="62" hidden="1" customWidth="1"/>
    <col min="514" max="514" width="8.5703125" style="62" customWidth="1"/>
    <col min="515" max="515" width="46.5703125" style="62" customWidth="1"/>
    <col min="516" max="517" width="10.140625" style="62" customWidth="1"/>
    <col min="518" max="518" width="9.85546875" style="62" customWidth="1"/>
    <col min="519" max="519" width="8" style="62" customWidth="1"/>
    <col min="520" max="521" width="9.140625" style="62" hidden="1" customWidth="1"/>
    <col min="522" max="768" width="9.140625" style="62" customWidth="1"/>
    <col min="769" max="769" width="9.140625" style="62" hidden="1" customWidth="1"/>
    <col min="770" max="770" width="8.5703125" style="62" customWidth="1"/>
    <col min="771" max="771" width="46.5703125" style="62" customWidth="1"/>
    <col min="772" max="773" width="10.140625" style="62" customWidth="1"/>
    <col min="774" max="774" width="9.85546875" style="62" customWidth="1"/>
    <col min="775" max="775" width="8" style="62" customWidth="1"/>
    <col min="776" max="777" width="9.140625" style="62" hidden="1" customWidth="1"/>
    <col min="778" max="1025" width="9.140625" style="62" customWidth="1"/>
    <col min="1026" max="16384" width="9.140625" style="62"/>
  </cols>
  <sheetData>
    <row r="1" spans="1:11" s="58" customFormat="1" ht="13.5" customHeight="1">
      <c r="A1" s="56"/>
      <c r="B1" s="56"/>
      <c r="C1" s="82"/>
      <c r="D1" s="79"/>
      <c r="E1" s="270" t="s">
        <v>0</v>
      </c>
      <c r="F1" s="270"/>
      <c r="G1" s="270"/>
      <c r="H1" s="270"/>
      <c r="I1" s="57"/>
      <c r="J1" s="57"/>
      <c r="K1" s="56"/>
    </row>
    <row r="2" spans="1:11" s="58" customFormat="1" ht="15" customHeight="1">
      <c r="A2" s="56"/>
      <c r="B2" s="56"/>
      <c r="C2" s="271" t="s">
        <v>336</v>
      </c>
      <c r="D2" s="271"/>
      <c r="E2" s="271"/>
      <c r="F2" s="271"/>
      <c r="G2" s="271"/>
      <c r="H2" s="271"/>
      <c r="I2" s="59"/>
      <c r="J2" s="59"/>
      <c r="K2" s="56"/>
    </row>
    <row r="3" spans="1:11" s="58" customFormat="1" ht="12" customHeight="1">
      <c r="A3" s="56"/>
      <c r="B3" s="56"/>
      <c r="C3" s="272" t="s">
        <v>310</v>
      </c>
      <c r="D3" s="272"/>
      <c r="E3" s="272"/>
      <c r="F3" s="272"/>
      <c r="G3" s="272"/>
      <c r="H3" s="272"/>
      <c r="I3" s="60"/>
      <c r="J3" s="60"/>
      <c r="K3" s="56"/>
    </row>
    <row r="4" spans="1:11" s="58" customFormat="1" ht="12" customHeight="1">
      <c r="A4" s="56"/>
      <c r="B4" s="56"/>
      <c r="C4" s="76"/>
      <c r="D4" s="273"/>
      <c r="E4" s="273"/>
      <c r="F4" s="273"/>
      <c r="G4" s="273"/>
      <c r="H4" s="273"/>
      <c r="I4" s="59"/>
      <c r="J4" s="59"/>
      <c r="K4" s="56"/>
    </row>
    <row r="5" spans="1:11" ht="15.95" customHeight="1">
      <c r="A5" s="61"/>
      <c r="B5" s="275" t="s">
        <v>1</v>
      </c>
      <c r="C5" s="275"/>
      <c r="D5" s="275"/>
      <c r="E5" s="275"/>
      <c r="F5" s="275"/>
      <c r="G5" s="275"/>
      <c r="H5" s="275"/>
      <c r="I5" s="61"/>
    </row>
    <row r="6" spans="1:11" ht="15.95" customHeight="1">
      <c r="A6" s="61"/>
      <c r="B6" s="275" t="s">
        <v>306</v>
      </c>
      <c r="C6" s="275"/>
      <c r="D6" s="275"/>
      <c r="E6" s="275"/>
      <c r="F6" s="275"/>
      <c r="G6" s="275"/>
      <c r="H6" s="275"/>
      <c r="I6" s="61"/>
    </row>
    <row r="7" spans="1:11" ht="11.1" customHeight="1">
      <c r="A7" s="61"/>
      <c r="B7" s="276" t="s">
        <v>2</v>
      </c>
      <c r="C7" s="276"/>
      <c r="D7" s="61"/>
      <c r="E7" s="61"/>
      <c r="F7" s="61"/>
      <c r="G7" s="61"/>
      <c r="H7" s="61"/>
      <c r="I7" s="61"/>
    </row>
    <row r="8" spans="1:11" ht="12" customHeight="1">
      <c r="A8" s="61"/>
      <c r="B8" s="274" t="s">
        <v>3</v>
      </c>
      <c r="C8" s="274"/>
      <c r="D8" s="61"/>
      <c r="E8" s="61"/>
      <c r="F8" s="61"/>
      <c r="G8" s="61"/>
      <c r="H8" s="61"/>
      <c r="I8" s="61"/>
    </row>
    <row r="9" spans="1:11" s="65" customFormat="1" ht="11.1" customHeight="1">
      <c r="A9" s="63"/>
      <c r="B9" s="61"/>
      <c r="C9" s="61"/>
      <c r="D9" s="61"/>
      <c r="E9" s="61"/>
      <c r="F9" s="61"/>
      <c r="G9" s="61"/>
      <c r="H9" s="64" t="s">
        <v>4</v>
      </c>
      <c r="I9" s="63"/>
    </row>
    <row r="10" spans="1:11" s="65" customFormat="1" ht="12" customHeight="1">
      <c r="A10" s="63"/>
      <c r="B10" s="281" t="s">
        <v>5</v>
      </c>
      <c r="C10" s="281" t="s">
        <v>6</v>
      </c>
      <c r="D10" s="281"/>
      <c r="E10" s="281" t="s">
        <v>7</v>
      </c>
      <c r="F10" s="281" t="s">
        <v>8</v>
      </c>
      <c r="G10" s="282" t="s">
        <v>9</v>
      </c>
      <c r="H10" s="282"/>
      <c r="I10" s="63"/>
    </row>
    <row r="11" spans="1:11" s="65" customFormat="1" ht="29.1" customHeight="1">
      <c r="A11" s="63"/>
      <c r="B11" s="281"/>
      <c r="C11" s="281"/>
      <c r="D11" s="281"/>
      <c r="E11" s="281"/>
      <c r="F11" s="281"/>
      <c r="G11" s="73" t="s">
        <v>10</v>
      </c>
      <c r="H11" s="74" t="s">
        <v>11</v>
      </c>
      <c r="I11" s="63"/>
    </row>
    <row r="12" spans="1:11" s="65" customFormat="1" ht="12" customHeight="1">
      <c r="A12" s="63"/>
      <c r="B12" s="75" t="s">
        <v>12</v>
      </c>
      <c r="C12" s="278" t="s">
        <v>13</v>
      </c>
      <c r="D12" s="278"/>
      <c r="E12" s="75" t="s">
        <v>14</v>
      </c>
      <c r="F12" s="75" t="s">
        <v>15</v>
      </c>
      <c r="G12" s="75" t="s">
        <v>16</v>
      </c>
      <c r="H12" s="75" t="s">
        <v>17</v>
      </c>
      <c r="I12" s="63"/>
    </row>
    <row r="13" spans="1:11" s="65" customFormat="1" ht="14.1" customHeight="1">
      <c r="A13" s="63"/>
      <c r="B13" s="77" t="s">
        <v>18</v>
      </c>
      <c r="C13" s="277" t="s">
        <v>19</v>
      </c>
      <c r="D13" s="277"/>
      <c r="E13" s="66">
        <v>45783678</v>
      </c>
      <c r="F13" s="66">
        <v>45771378</v>
      </c>
      <c r="G13" s="66">
        <v>12300</v>
      </c>
      <c r="H13" s="66">
        <v>0</v>
      </c>
      <c r="I13" s="63"/>
    </row>
    <row r="14" spans="1:11" s="65" customFormat="1" ht="20.100000000000001" customHeight="1">
      <c r="A14" s="63"/>
      <c r="B14" s="77" t="s">
        <v>20</v>
      </c>
      <c r="C14" s="269" t="s">
        <v>21</v>
      </c>
      <c r="D14" s="269"/>
      <c r="E14" s="66">
        <v>26332849</v>
      </c>
      <c r="F14" s="66">
        <v>26332849</v>
      </c>
      <c r="G14" s="66">
        <v>0</v>
      </c>
      <c r="H14" s="66">
        <v>0</v>
      </c>
      <c r="I14" s="63"/>
    </row>
    <row r="15" spans="1:11" s="65" customFormat="1" ht="14.1" customHeight="1">
      <c r="A15" s="63"/>
      <c r="B15" s="77" t="s">
        <v>22</v>
      </c>
      <c r="C15" s="269" t="s">
        <v>23</v>
      </c>
      <c r="D15" s="269"/>
      <c r="E15" s="66">
        <v>26326749</v>
      </c>
      <c r="F15" s="66">
        <v>26326749</v>
      </c>
      <c r="G15" s="66">
        <v>0</v>
      </c>
      <c r="H15" s="66">
        <v>0</v>
      </c>
      <c r="I15" s="63"/>
    </row>
    <row r="16" spans="1:11" s="65" customFormat="1" ht="20.100000000000001" customHeight="1">
      <c r="A16" s="63"/>
      <c r="B16" s="78" t="s">
        <v>24</v>
      </c>
      <c r="C16" s="268" t="s">
        <v>25</v>
      </c>
      <c r="D16" s="268"/>
      <c r="E16" s="67">
        <v>24175519</v>
      </c>
      <c r="F16" s="67">
        <v>24175519</v>
      </c>
      <c r="G16" s="67">
        <v>0</v>
      </c>
      <c r="H16" s="67">
        <v>0</v>
      </c>
      <c r="I16" s="63"/>
    </row>
    <row r="17" spans="1:9" s="65" customFormat="1" ht="20.100000000000001" customHeight="1">
      <c r="A17" s="63"/>
      <c r="B17" s="78" t="s">
        <v>26</v>
      </c>
      <c r="C17" s="268" t="s">
        <v>27</v>
      </c>
      <c r="D17" s="268"/>
      <c r="E17" s="67">
        <v>1827130</v>
      </c>
      <c r="F17" s="67">
        <v>1827130</v>
      </c>
      <c r="G17" s="67">
        <v>0</v>
      </c>
      <c r="H17" s="67">
        <v>0</v>
      </c>
      <c r="I17" s="63"/>
    </row>
    <row r="18" spans="1:9" s="65" customFormat="1" ht="20.100000000000001" customHeight="1">
      <c r="A18" s="63"/>
      <c r="B18" s="78" t="s">
        <v>28</v>
      </c>
      <c r="C18" s="268" t="s">
        <v>29</v>
      </c>
      <c r="D18" s="268"/>
      <c r="E18" s="67">
        <v>324100</v>
      </c>
      <c r="F18" s="67">
        <v>324100</v>
      </c>
      <c r="G18" s="67">
        <v>0</v>
      </c>
      <c r="H18" s="67">
        <v>0</v>
      </c>
      <c r="I18" s="63"/>
    </row>
    <row r="19" spans="1:9" s="65" customFormat="1" ht="14.1" customHeight="1">
      <c r="A19" s="63"/>
      <c r="B19" s="77" t="s">
        <v>30</v>
      </c>
      <c r="C19" s="269" t="s">
        <v>31</v>
      </c>
      <c r="D19" s="269"/>
      <c r="E19" s="66">
        <v>6100</v>
      </c>
      <c r="F19" s="66">
        <v>6100</v>
      </c>
      <c r="G19" s="66">
        <v>0</v>
      </c>
      <c r="H19" s="66">
        <v>0</v>
      </c>
      <c r="I19" s="63"/>
    </row>
    <row r="20" spans="1:9" s="65" customFormat="1" ht="20.100000000000001" customHeight="1">
      <c r="A20" s="63"/>
      <c r="B20" s="78" t="s">
        <v>32</v>
      </c>
      <c r="C20" s="268" t="s">
        <v>33</v>
      </c>
      <c r="D20" s="268"/>
      <c r="E20" s="67">
        <v>6100</v>
      </c>
      <c r="F20" s="67">
        <v>6100</v>
      </c>
      <c r="G20" s="67">
        <v>0</v>
      </c>
      <c r="H20" s="67">
        <v>0</v>
      </c>
      <c r="I20" s="63"/>
    </row>
    <row r="21" spans="1:9" s="65" customFormat="1" ht="14.1" customHeight="1">
      <c r="A21" s="63"/>
      <c r="B21" s="77" t="s">
        <v>34</v>
      </c>
      <c r="C21" s="269" t="s">
        <v>35</v>
      </c>
      <c r="D21" s="269"/>
      <c r="E21" s="66">
        <v>3302865</v>
      </c>
      <c r="F21" s="66">
        <v>3302865</v>
      </c>
      <c r="G21" s="66">
        <v>0</v>
      </c>
      <c r="H21" s="66">
        <v>0</v>
      </c>
      <c r="I21" s="63"/>
    </row>
    <row r="22" spans="1:9" s="65" customFormat="1" ht="14.1" customHeight="1">
      <c r="A22" s="63"/>
      <c r="B22" s="77" t="s">
        <v>36</v>
      </c>
      <c r="C22" s="269" t="s">
        <v>37</v>
      </c>
      <c r="D22" s="269"/>
      <c r="E22" s="66">
        <v>3249865</v>
      </c>
      <c r="F22" s="66">
        <v>3249865</v>
      </c>
      <c r="G22" s="66">
        <v>0</v>
      </c>
      <c r="H22" s="66">
        <v>0</v>
      </c>
      <c r="I22" s="63"/>
    </row>
    <row r="23" spans="1:9" s="65" customFormat="1" ht="20.100000000000001" customHeight="1">
      <c r="A23" s="63"/>
      <c r="B23" s="78" t="s">
        <v>38</v>
      </c>
      <c r="C23" s="268" t="s">
        <v>39</v>
      </c>
      <c r="D23" s="268"/>
      <c r="E23" s="67">
        <v>143800</v>
      </c>
      <c r="F23" s="67">
        <v>143800</v>
      </c>
      <c r="G23" s="67">
        <v>0</v>
      </c>
      <c r="H23" s="67">
        <v>0</v>
      </c>
      <c r="I23" s="63"/>
    </row>
    <row r="24" spans="1:9" s="65" customFormat="1" ht="29.1" customHeight="1">
      <c r="A24" s="63"/>
      <c r="B24" s="78" t="s">
        <v>40</v>
      </c>
      <c r="C24" s="268" t="s">
        <v>41</v>
      </c>
      <c r="D24" s="268"/>
      <c r="E24" s="67">
        <v>3106065</v>
      </c>
      <c r="F24" s="67">
        <v>3106065</v>
      </c>
      <c r="G24" s="67">
        <v>0</v>
      </c>
      <c r="H24" s="67">
        <v>0</v>
      </c>
      <c r="I24" s="63"/>
    </row>
    <row r="25" spans="1:9" s="65" customFormat="1" ht="20.100000000000001" customHeight="1">
      <c r="A25" s="63"/>
      <c r="B25" s="77" t="s">
        <v>42</v>
      </c>
      <c r="C25" s="269" t="s">
        <v>43</v>
      </c>
      <c r="D25" s="269"/>
      <c r="E25" s="66">
        <v>53000</v>
      </c>
      <c r="F25" s="66">
        <v>53000</v>
      </c>
      <c r="G25" s="66">
        <v>0</v>
      </c>
      <c r="H25" s="66">
        <v>0</v>
      </c>
      <c r="I25" s="63"/>
    </row>
    <row r="26" spans="1:9" s="65" customFormat="1" ht="20.100000000000001" customHeight="1">
      <c r="A26" s="63"/>
      <c r="B26" s="78" t="s">
        <v>44</v>
      </c>
      <c r="C26" s="268" t="s">
        <v>45</v>
      </c>
      <c r="D26" s="268"/>
      <c r="E26" s="67">
        <v>53000</v>
      </c>
      <c r="F26" s="67">
        <v>53000</v>
      </c>
      <c r="G26" s="67">
        <v>0</v>
      </c>
      <c r="H26" s="67">
        <v>0</v>
      </c>
      <c r="I26" s="63"/>
    </row>
    <row r="27" spans="1:9" s="65" customFormat="1" ht="14.1" customHeight="1">
      <c r="A27" s="63"/>
      <c r="B27" s="77" t="s">
        <v>46</v>
      </c>
      <c r="C27" s="269" t="s">
        <v>47</v>
      </c>
      <c r="D27" s="269"/>
      <c r="E27" s="66">
        <v>2710000</v>
      </c>
      <c r="F27" s="66">
        <v>2710000</v>
      </c>
      <c r="G27" s="66">
        <v>0</v>
      </c>
      <c r="H27" s="66">
        <v>0</v>
      </c>
      <c r="I27" s="63"/>
    </row>
    <row r="28" spans="1:9" s="65" customFormat="1" ht="20.100000000000001" customHeight="1">
      <c r="A28" s="63"/>
      <c r="B28" s="77" t="s">
        <v>48</v>
      </c>
      <c r="C28" s="269" t="s">
        <v>49</v>
      </c>
      <c r="D28" s="269"/>
      <c r="E28" s="66">
        <v>220000</v>
      </c>
      <c r="F28" s="66">
        <v>220000</v>
      </c>
      <c r="G28" s="66">
        <v>0</v>
      </c>
      <c r="H28" s="66">
        <v>0</v>
      </c>
      <c r="I28" s="63"/>
    </row>
    <row r="29" spans="1:9" s="65" customFormat="1" ht="14.1" customHeight="1">
      <c r="A29" s="63"/>
      <c r="B29" s="78" t="s">
        <v>50</v>
      </c>
      <c r="C29" s="268" t="s">
        <v>51</v>
      </c>
      <c r="D29" s="268"/>
      <c r="E29" s="67">
        <v>220000</v>
      </c>
      <c r="F29" s="67">
        <v>220000</v>
      </c>
      <c r="G29" s="67">
        <v>0</v>
      </c>
      <c r="H29" s="67">
        <v>0</v>
      </c>
      <c r="I29" s="63"/>
    </row>
    <row r="30" spans="1:9" s="65" customFormat="1" ht="20.100000000000001" customHeight="1">
      <c r="A30" s="63"/>
      <c r="B30" s="77" t="s">
        <v>52</v>
      </c>
      <c r="C30" s="269" t="s">
        <v>53</v>
      </c>
      <c r="D30" s="269"/>
      <c r="E30" s="66">
        <v>790000</v>
      </c>
      <c r="F30" s="66">
        <v>790000</v>
      </c>
      <c r="G30" s="66">
        <v>0</v>
      </c>
      <c r="H30" s="66">
        <v>0</v>
      </c>
      <c r="I30" s="63"/>
    </row>
    <row r="31" spans="1:9" s="65" customFormat="1" ht="14.1" customHeight="1">
      <c r="A31" s="63"/>
      <c r="B31" s="78" t="s">
        <v>54</v>
      </c>
      <c r="C31" s="268" t="s">
        <v>51</v>
      </c>
      <c r="D31" s="268"/>
      <c r="E31" s="67">
        <v>790000</v>
      </c>
      <c r="F31" s="67">
        <v>790000</v>
      </c>
      <c r="G31" s="67">
        <v>0</v>
      </c>
      <c r="H31" s="67">
        <v>0</v>
      </c>
      <c r="I31" s="63"/>
    </row>
    <row r="32" spans="1:9" s="65" customFormat="1" ht="20.100000000000001" customHeight="1">
      <c r="A32" s="63"/>
      <c r="B32" s="77" t="s">
        <v>55</v>
      </c>
      <c r="C32" s="269" t="s">
        <v>56</v>
      </c>
      <c r="D32" s="269"/>
      <c r="E32" s="66">
        <v>1700000</v>
      </c>
      <c r="F32" s="66">
        <v>1700000</v>
      </c>
      <c r="G32" s="66">
        <v>0</v>
      </c>
      <c r="H32" s="66">
        <v>0</v>
      </c>
      <c r="I32" s="63"/>
    </row>
    <row r="33" spans="1:9" s="65" customFormat="1" ht="50.25" customHeight="1">
      <c r="A33" s="63"/>
      <c r="B33" s="78" t="s">
        <v>57</v>
      </c>
      <c r="C33" s="268" t="s">
        <v>58</v>
      </c>
      <c r="D33" s="268"/>
      <c r="E33" s="67">
        <v>1100000</v>
      </c>
      <c r="F33" s="67">
        <v>1100000</v>
      </c>
      <c r="G33" s="67">
        <v>0</v>
      </c>
      <c r="H33" s="67">
        <v>0</v>
      </c>
      <c r="I33" s="63"/>
    </row>
    <row r="34" spans="1:9" s="65" customFormat="1" ht="38.1" customHeight="1">
      <c r="A34" s="63"/>
      <c r="B34" s="78" t="s">
        <v>59</v>
      </c>
      <c r="C34" s="268" t="s">
        <v>60</v>
      </c>
      <c r="D34" s="268"/>
      <c r="E34" s="67">
        <v>600000</v>
      </c>
      <c r="F34" s="67">
        <v>600000</v>
      </c>
      <c r="G34" s="67">
        <v>0</v>
      </c>
      <c r="H34" s="67">
        <v>0</v>
      </c>
      <c r="I34" s="63"/>
    </row>
    <row r="35" spans="1:9" s="65" customFormat="1" ht="20.100000000000001" customHeight="1">
      <c r="A35" s="63"/>
      <c r="B35" s="77" t="s">
        <v>61</v>
      </c>
      <c r="C35" s="269" t="s">
        <v>62</v>
      </c>
      <c r="D35" s="269"/>
      <c r="E35" s="66">
        <v>13425664</v>
      </c>
      <c r="F35" s="66">
        <v>13425664</v>
      </c>
      <c r="G35" s="66">
        <v>0</v>
      </c>
      <c r="H35" s="66">
        <v>0</v>
      </c>
      <c r="I35" s="63"/>
    </row>
    <row r="36" spans="1:9" s="65" customFormat="1" ht="14.1" customHeight="1">
      <c r="A36" s="63"/>
      <c r="B36" s="77" t="s">
        <v>63</v>
      </c>
      <c r="C36" s="269" t="s">
        <v>64</v>
      </c>
      <c r="D36" s="269"/>
      <c r="E36" s="66">
        <v>6090226</v>
      </c>
      <c r="F36" s="66">
        <v>6090226</v>
      </c>
      <c r="G36" s="66">
        <v>0</v>
      </c>
      <c r="H36" s="66">
        <v>0</v>
      </c>
      <c r="I36" s="63"/>
    </row>
    <row r="37" spans="1:9" s="65" customFormat="1" ht="20.100000000000001" customHeight="1">
      <c r="A37" s="63"/>
      <c r="B37" s="78" t="s">
        <v>65</v>
      </c>
      <c r="C37" s="268" t="s">
        <v>66</v>
      </c>
      <c r="D37" s="268"/>
      <c r="E37" s="67">
        <v>4000</v>
      </c>
      <c r="F37" s="67">
        <v>4000</v>
      </c>
      <c r="G37" s="67">
        <v>0</v>
      </c>
      <c r="H37" s="67">
        <v>0</v>
      </c>
      <c r="I37" s="63"/>
    </row>
    <row r="38" spans="1:9" s="65" customFormat="1" ht="20.100000000000001" customHeight="1">
      <c r="A38" s="63"/>
      <c r="B38" s="78" t="s">
        <v>67</v>
      </c>
      <c r="C38" s="268" t="s">
        <v>68</v>
      </c>
      <c r="D38" s="268"/>
      <c r="E38" s="67">
        <v>25000</v>
      </c>
      <c r="F38" s="67">
        <v>25000</v>
      </c>
      <c r="G38" s="67">
        <v>0</v>
      </c>
      <c r="H38" s="67">
        <v>0</v>
      </c>
      <c r="I38" s="63"/>
    </row>
    <row r="39" spans="1:9" s="65" customFormat="1" ht="20.100000000000001" customHeight="1">
      <c r="A39" s="63"/>
      <c r="B39" s="78" t="s">
        <v>69</v>
      </c>
      <c r="C39" s="268" t="s">
        <v>70</v>
      </c>
      <c r="D39" s="268"/>
      <c r="E39" s="67">
        <v>684500</v>
      </c>
      <c r="F39" s="67">
        <v>684500</v>
      </c>
      <c r="G39" s="67">
        <v>0</v>
      </c>
      <c r="H39" s="67">
        <v>0</v>
      </c>
      <c r="I39" s="63"/>
    </row>
    <row r="40" spans="1:9" s="65" customFormat="1" ht="20.100000000000001" customHeight="1">
      <c r="A40" s="63"/>
      <c r="B40" s="78" t="s">
        <v>71</v>
      </c>
      <c r="C40" s="268" t="s">
        <v>72</v>
      </c>
      <c r="D40" s="268"/>
      <c r="E40" s="67">
        <v>1191726</v>
      </c>
      <c r="F40" s="67">
        <v>1191726</v>
      </c>
      <c r="G40" s="67">
        <v>0</v>
      </c>
      <c r="H40" s="67">
        <v>0</v>
      </c>
      <c r="I40" s="63"/>
    </row>
    <row r="41" spans="1:9" s="65" customFormat="1" ht="14.1" customHeight="1">
      <c r="A41" s="63"/>
      <c r="B41" s="78" t="s">
        <v>73</v>
      </c>
      <c r="C41" s="268" t="s">
        <v>74</v>
      </c>
      <c r="D41" s="268"/>
      <c r="E41" s="67">
        <v>1290000</v>
      </c>
      <c r="F41" s="67">
        <v>1290000</v>
      </c>
      <c r="G41" s="67">
        <v>0</v>
      </c>
      <c r="H41" s="67">
        <v>0</v>
      </c>
      <c r="I41" s="63"/>
    </row>
    <row r="42" spans="1:9" s="65" customFormat="1" ht="14.1" customHeight="1">
      <c r="A42" s="63"/>
      <c r="B42" s="78" t="s">
        <v>75</v>
      </c>
      <c r="C42" s="268" t="s">
        <v>76</v>
      </c>
      <c r="D42" s="268"/>
      <c r="E42" s="67">
        <v>1990000</v>
      </c>
      <c r="F42" s="67">
        <v>1990000</v>
      </c>
      <c r="G42" s="67">
        <v>0</v>
      </c>
      <c r="H42" s="67">
        <v>0</v>
      </c>
      <c r="I42" s="63"/>
    </row>
    <row r="43" spans="1:9" s="65" customFormat="1" ht="14.1" customHeight="1">
      <c r="A43" s="63"/>
      <c r="B43" s="78" t="s">
        <v>77</v>
      </c>
      <c r="C43" s="268" t="s">
        <v>78</v>
      </c>
      <c r="D43" s="268"/>
      <c r="E43" s="67">
        <v>345000</v>
      </c>
      <c r="F43" s="67">
        <v>345000</v>
      </c>
      <c r="G43" s="67">
        <v>0</v>
      </c>
      <c r="H43" s="67">
        <v>0</v>
      </c>
      <c r="I43" s="63"/>
    </row>
    <row r="44" spans="1:9" s="65" customFormat="1" ht="14.1" customHeight="1">
      <c r="A44" s="63"/>
      <c r="B44" s="78" t="s">
        <v>79</v>
      </c>
      <c r="C44" s="268" t="s">
        <v>80</v>
      </c>
      <c r="D44" s="268"/>
      <c r="E44" s="67">
        <v>560000</v>
      </c>
      <c r="F44" s="67">
        <v>560000</v>
      </c>
      <c r="G44" s="67">
        <v>0</v>
      </c>
      <c r="H44" s="67">
        <v>0</v>
      </c>
      <c r="I44" s="63"/>
    </row>
    <row r="45" spans="1:9" s="65" customFormat="1" ht="14.1" customHeight="1">
      <c r="A45" s="63"/>
      <c r="B45" s="77" t="s">
        <v>81</v>
      </c>
      <c r="C45" s="269" t="s">
        <v>82</v>
      </c>
      <c r="D45" s="269"/>
      <c r="E45" s="66">
        <v>17100</v>
      </c>
      <c r="F45" s="66">
        <v>17100</v>
      </c>
      <c r="G45" s="66">
        <v>0</v>
      </c>
      <c r="H45" s="66">
        <v>0</v>
      </c>
      <c r="I45" s="63"/>
    </row>
    <row r="46" spans="1:9" s="65" customFormat="1" ht="14.1" customHeight="1">
      <c r="A46" s="63"/>
      <c r="B46" s="78" t="s">
        <v>83</v>
      </c>
      <c r="C46" s="268" t="s">
        <v>84</v>
      </c>
      <c r="D46" s="268"/>
      <c r="E46" s="67">
        <v>17100</v>
      </c>
      <c r="F46" s="67">
        <v>17100</v>
      </c>
      <c r="G46" s="67">
        <v>0</v>
      </c>
      <c r="H46" s="67">
        <v>0</v>
      </c>
      <c r="I46" s="63"/>
    </row>
    <row r="47" spans="1:9" s="65" customFormat="1" ht="14.1" customHeight="1">
      <c r="A47" s="63"/>
      <c r="B47" s="77" t="s">
        <v>85</v>
      </c>
      <c r="C47" s="269" t="s">
        <v>86</v>
      </c>
      <c r="D47" s="269"/>
      <c r="E47" s="66">
        <v>7318338</v>
      </c>
      <c r="F47" s="66">
        <v>7318338</v>
      </c>
      <c r="G47" s="66">
        <v>0</v>
      </c>
      <c r="H47" s="66">
        <v>0</v>
      </c>
      <c r="I47" s="63"/>
    </row>
    <row r="48" spans="1:9" s="65" customFormat="1" ht="14.1" customHeight="1">
      <c r="A48" s="63"/>
      <c r="B48" s="78" t="s">
        <v>87</v>
      </c>
      <c r="C48" s="268" t="s">
        <v>88</v>
      </c>
      <c r="D48" s="268"/>
      <c r="E48" s="67">
        <v>130000</v>
      </c>
      <c r="F48" s="67">
        <v>130000</v>
      </c>
      <c r="G48" s="67">
        <v>0</v>
      </c>
      <c r="H48" s="67">
        <v>0</v>
      </c>
      <c r="I48" s="63"/>
    </row>
    <row r="49" spans="1:9" s="65" customFormat="1" ht="14.1" customHeight="1">
      <c r="A49" s="63"/>
      <c r="B49" s="78" t="s">
        <v>89</v>
      </c>
      <c r="C49" s="268" t="s">
        <v>90</v>
      </c>
      <c r="D49" s="268"/>
      <c r="E49" s="67">
        <v>6528338</v>
      </c>
      <c r="F49" s="67">
        <v>6528338</v>
      </c>
      <c r="G49" s="67">
        <v>0</v>
      </c>
      <c r="H49" s="67">
        <v>0</v>
      </c>
      <c r="I49" s="63"/>
    </row>
    <row r="50" spans="1:9" s="65" customFormat="1" ht="29.1" customHeight="1">
      <c r="A50" s="63"/>
      <c r="B50" s="78" t="s">
        <v>91</v>
      </c>
      <c r="C50" s="268" t="s">
        <v>92</v>
      </c>
      <c r="D50" s="268"/>
      <c r="E50" s="67">
        <v>660000</v>
      </c>
      <c r="F50" s="67">
        <v>660000</v>
      </c>
      <c r="G50" s="67">
        <v>0</v>
      </c>
      <c r="H50" s="67">
        <v>0</v>
      </c>
      <c r="I50" s="63"/>
    </row>
    <row r="51" spans="1:9" s="65" customFormat="1" ht="14.1" customHeight="1">
      <c r="A51" s="63"/>
      <c r="B51" s="77" t="s">
        <v>93</v>
      </c>
      <c r="C51" s="269" t="s">
        <v>94</v>
      </c>
      <c r="D51" s="269"/>
      <c r="E51" s="66">
        <v>12300</v>
      </c>
      <c r="F51" s="66">
        <v>0</v>
      </c>
      <c r="G51" s="66">
        <v>12300</v>
      </c>
      <c r="H51" s="66">
        <v>0</v>
      </c>
      <c r="I51" s="63"/>
    </row>
    <row r="52" spans="1:9" s="65" customFormat="1" ht="14.1" customHeight="1">
      <c r="A52" s="63"/>
      <c r="B52" s="77" t="s">
        <v>95</v>
      </c>
      <c r="C52" s="269" t="s">
        <v>96</v>
      </c>
      <c r="D52" s="269"/>
      <c r="E52" s="66">
        <v>12300</v>
      </c>
      <c r="F52" s="66">
        <v>0</v>
      </c>
      <c r="G52" s="66">
        <v>12300</v>
      </c>
      <c r="H52" s="66">
        <v>0</v>
      </c>
      <c r="I52" s="63"/>
    </row>
    <row r="53" spans="1:9" s="65" customFormat="1" ht="29.1" customHeight="1">
      <c r="A53" s="63"/>
      <c r="B53" s="78" t="s">
        <v>97</v>
      </c>
      <c r="C53" s="268" t="s">
        <v>98</v>
      </c>
      <c r="D53" s="268"/>
      <c r="E53" s="67">
        <v>10300</v>
      </c>
      <c r="F53" s="67">
        <v>0</v>
      </c>
      <c r="G53" s="67">
        <v>10300</v>
      </c>
      <c r="H53" s="67">
        <v>0</v>
      </c>
      <c r="I53" s="63"/>
    </row>
    <row r="54" spans="1:9" s="65" customFormat="1" ht="12" customHeight="1">
      <c r="A54" s="63"/>
      <c r="B54" s="281" t="s">
        <v>5</v>
      </c>
      <c r="C54" s="281" t="s">
        <v>6</v>
      </c>
      <c r="D54" s="281"/>
      <c r="E54" s="281" t="s">
        <v>7</v>
      </c>
      <c r="F54" s="281" t="s">
        <v>8</v>
      </c>
      <c r="G54" s="282" t="s">
        <v>9</v>
      </c>
      <c r="H54" s="282"/>
      <c r="I54" s="63"/>
    </row>
    <row r="55" spans="1:9" s="65" customFormat="1" ht="29.1" customHeight="1">
      <c r="A55" s="63"/>
      <c r="B55" s="281"/>
      <c r="C55" s="281"/>
      <c r="D55" s="281"/>
      <c r="E55" s="281"/>
      <c r="F55" s="281"/>
      <c r="G55" s="73" t="s">
        <v>10</v>
      </c>
      <c r="H55" s="74" t="s">
        <v>11</v>
      </c>
      <c r="I55" s="63"/>
    </row>
    <row r="56" spans="1:9" s="65" customFormat="1" ht="12" customHeight="1">
      <c r="A56" s="63"/>
      <c r="B56" s="75" t="s">
        <v>12</v>
      </c>
      <c r="C56" s="278" t="s">
        <v>13</v>
      </c>
      <c r="D56" s="278"/>
      <c r="E56" s="75" t="s">
        <v>14</v>
      </c>
      <c r="F56" s="75" t="s">
        <v>15</v>
      </c>
      <c r="G56" s="75" t="s">
        <v>16</v>
      </c>
      <c r="H56" s="75" t="s">
        <v>17</v>
      </c>
      <c r="I56" s="63"/>
    </row>
    <row r="57" spans="1:9" s="65" customFormat="1" ht="29.1" customHeight="1">
      <c r="A57" s="63"/>
      <c r="B57" s="78" t="s">
        <v>99</v>
      </c>
      <c r="C57" s="268" t="s">
        <v>100</v>
      </c>
      <c r="D57" s="268"/>
      <c r="E57" s="67">
        <v>2000</v>
      </c>
      <c r="F57" s="67">
        <v>0</v>
      </c>
      <c r="G57" s="67">
        <v>2000</v>
      </c>
      <c r="H57" s="67">
        <v>0</v>
      </c>
      <c r="I57" s="63"/>
    </row>
    <row r="58" spans="1:9" s="65" customFormat="1" ht="14.1" customHeight="1">
      <c r="A58" s="63"/>
      <c r="B58" s="77" t="s">
        <v>101</v>
      </c>
      <c r="C58" s="277" t="s">
        <v>102</v>
      </c>
      <c r="D58" s="277"/>
      <c r="E58" s="66">
        <v>1735413</v>
      </c>
      <c r="F58" s="66">
        <v>665413</v>
      </c>
      <c r="G58" s="66">
        <v>1070000</v>
      </c>
      <c r="H58" s="66">
        <v>0</v>
      </c>
      <c r="I58" s="63"/>
    </row>
    <row r="59" spans="1:9" s="65" customFormat="1" ht="14.1" customHeight="1">
      <c r="A59" s="63"/>
      <c r="B59" s="77" t="s">
        <v>103</v>
      </c>
      <c r="C59" s="269" t="s">
        <v>104</v>
      </c>
      <c r="D59" s="269"/>
      <c r="E59" s="66">
        <v>15033</v>
      </c>
      <c r="F59" s="66">
        <v>15033</v>
      </c>
      <c r="G59" s="66">
        <v>0</v>
      </c>
      <c r="H59" s="66">
        <v>0</v>
      </c>
      <c r="I59" s="63"/>
    </row>
    <row r="60" spans="1:9" s="65" customFormat="1" ht="14.1" customHeight="1">
      <c r="A60" s="63"/>
      <c r="B60" s="77" t="s">
        <v>105</v>
      </c>
      <c r="C60" s="269" t="s">
        <v>106</v>
      </c>
      <c r="D60" s="269"/>
      <c r="E60" s="66">
        <v>15033</v>
      </c>
      <c r="F60" s="66">
        <v>15033</v>
      </c>
      <c r="G60" s="66">
        <v>0</v>
      </c>
      <c r="H60" s="66">
        <v>0</v>
      </c>
      <c r="I60" s="63"/>
    </row>
    <row r="61" spans="1:9" s="65" customFormat="1" ht="14.1" customHeight="1">
      <c r="A61" s="63"/>
      <c r="B61" s="78" t="s">
        <v>107</v>
      </c>
      <c r="C61" s="268" t="s">
        <v>108</v>
      </c>
      <c r="D61" s="268"/>
      <c r="E61" s="67">
        <v>15033</v>
      </c>
      <c r="F61" s="67">
        <v>15033</v>
      </c>
      <c r="G61" s="67">
        <v>0</v>
      </c>
      <c r="H61" s="67">
        <v>0</v>
      </c>
      <c r="I61" s="63"/>
    </row>
    <row r="62" spans="1:9" s="65" customFormat="1" ht="20.100000000000001" customHeight="1">
      <c r="A62" s="63"/>
      <c r="B62" s="77" t="s">
        <v>109</v>
      </c>
      <c r="C62" s="269" t="s">
        <v>110</v>
      </c>
      <c r="D62" s="269"/>
      <c r="E62" s="66">
        <v>523280</v>
      </c>
      <c r="F62" s="66">
        <v>523280</v>
      </c>
      <c r="G62" s="66">
        <v>0</v>
      </c>
      <c r="H62" s="66">
        <v>0</v>
      </c>
      <c r="I62" s="63"/>
    </row>
    <row r="63" spans="1:9" s="65" customFormat="1" ht="14.1" customHeight="1">
      <c r="A63" s="63"/>
      <c r="B63" s="77" t="s">
        <v>111</v>
      </c>
      <c r="C63" s="269" t="s">
        <v>112</v>
      </c>
      <c r="D63" s="269"/>
      <c r="E63" s="66">
        <v>523000</v>
      </c>
      <c r="F63" s="66">
        <v>523000</v>
      </c>
      <c r="G63" s="66">
        <v>0</v>
      </c>
      <c r="H63" s="66">
        <v>0</v>
      </c>
      <c r="I63" s="63"/>
    </row>
    <row r="64" spans="1:9" s="65" customFormat="1" ht="20.100000000000001" customHeight="1">
      <c r="A64" s="63"/>
      <c r="B64" s="78" t="s">
        <v>113</v>
      </c>
      <c r="C64" s="268" t="s">
        <v>114</v>
      </c>
      <c r="D64" s="268"/>
      <c r="E64" s="67">
        <v>62000</v>
      </c>
      <c r="F64" s="67">
        <v>62000</v>
      </c>
      <c r="G64" s="67">
        <v>0</v>
      </c>
      <c r="H64" s="67">
        <v>0</v>
      </c>
      <c r="I64" s="63"/>
    </row>
    <row r="65" spans="1:9" s="65" customFormat="1" ht="14.1" customHeight="1">
      <c r="A65" s="63"/>
      <c r="B65" s="78" t="s">
        <v>115</v>
      </c>
      <c r="C65" s="268" t="s">
        <v>116</v>
      </c>
      <c r="D65" s="268"/>
      <c r="E65" s="67">
        <v>180000</v>
      </c>
      <c r="F65" s="67">
        <v>180000</v>
      </c>
      <c r="G65" s="67">
        <v>0</v>
      </c>
      <c r="H65" s="67">
        <v>0</v>
      </c>
      <c r="I65" s="63"/>
    </row>
    <row r="66" spans="1:9" s="65" customFormat="1" ht="20.100000000000001" customHeight="1">
      <c r="A66" s="63"/>
      <c r="B66" s="78" t="s">
        <v>117</v>
      </c>
      <c r="C66" s="268" t="s">
        <v>118</v>
      </c>
      <c r="D66" s="268"/>
      <c r="E66" s="67">
        <v>271000</v>
      </c>
      <c r="F66" s="67">
        <v>271000</v>
      </c>
      <c r="G66" s="67">
        <v>0</v>
      </c>
      <c r="H66" s="67">
        <v>0</v>
      </c>
      <c r="I66" s="63"/>
    </row>
    <row r="67" spans="1:9" s="65" customFormat="1" ht="47.1" customHeight="1">
      <c r="A67" s="63"/>
      <c r="B67" s="78" t="s">
        <v>119</v>
      </c>
      <c r="C67" s="268" t="s">
        <v>120</v>
      </c>
      <c r="D67" s="268"/>
      <c r="E67" s="67">
        <v>10000</v>
      </c>
      <c r="F67" s="67">
        <v>10000</v>
      </c>
      <c r="G67" s="67">
        <v>0</v>
      </c>
      <c r="H67" s="67">
        <v>0</v>
      </c>
      <c r="I67" s="63"/>
    </row>
    <row r="68" spans="1:9" s="65" customFormat="1" ht="14.1" customHeight="1">
      <c r="A68" s="63"/>
      <c r="B68" s="77" t="s">
        <v>121</v>
      </c>
      <c r="C68" s="269" t="s">
        <v>122</v>
      </c>
      <c r="D68" s="269"/>
      <c r="E68" s="66">
        <v>280</v>
      </c>
      <c r="F68" s="66">
        <v>280</v>
      </c>
      <c r="G68" s="66">
        <v>0</v>
      </c>
      <c r="H68" s="66">
        <v>0</v>
      </c>
      <c r="I68" s="63"/>
    </row>
    <row r="69" spans="1:9" s="65" customFormat="1" ht="29.1" customHeight="1">
      <c r="A69" s="63"/>
      <c r="B69" s="78" t="s">
        <v>123</v>
      </c>
      <c r="C69" s="268" t="s">
        <v>124</v>
      </c>
      <c r="D69" s="268"/>
      <c r="E69" s="67">
        <v>280</v>
      </c>
      <c r="F69" s="67">
        <v>280</v>
      </c>
      <c r="G69" s="67">
        <v>0</v>
      </c>
      <c r="H69" s="67">
        <v>0</v>
      </c>
      <c r="I69" s="63"/>
    </row>
    <row r="70" spans="1:9" s="65" customFormat="1" ht="14.1" customHeight="1">
      <c r="A70" s="63"/>
      <c r="B70" s="77" t="s">
        <v>125</v>
      </c>
      <c r="C70" s="269" t="s">
        <v>126</v>
      </c>
      <c r="D70" s="269"/>
      <c r="E70" s="66">
        <v>127100</v>
      </c>
      <c r="F70" s="66">
        <v>127100</v>
      </c>
      <c r="G70" s="66">
        <v>0</v>
      </c>
      <c r="H70" s="66">
        <v>0</v>
      </c>
      <c r="I70" s="63"/>
    </row>
    <row r="71" spans="1:9" s="65" customFormat="1" ht="14.1" customHeight="1">
      <c r="A71" s="63"/>
      <c r="B71" s="77" t="s">
        <v>127</v>
      </c>
      <c r="C71" s="269" t="s">
        <v>106</v>
      </c>
      <c r="D71" s="269"/>
      <c r="E71" s="66">
        <v>127100</v>
      </c>
      <c r="F71" s="66">
        <v>127100</v>
      </c>
      <c r="G71" s="66">
        <v>0</v>
      </c>
      <c r="H71" s="66">
        <v>0</v>
      </c>
      <c r="I71" s="63"/>
    </row>
    <row r="72" spans="1:9" s="65" customFormat="1" ht="14.1" customHeight="1">
      <c r="A72" s="63"/>
      <c r="B72" s="78" t="s">
        <v>128</v>
      </c>
      <c r="C72" s="268" t="s">
        <v>106</v>
      </c>
      <c r="D72" s="268"/>
      <c r="E72" s="67">
        <v>127100</v>
      </c>
      <c r="F72" s="67">
        <v>127100</v>
      </c>
      <c r="G72" s="67">
        <v>0</v>
      </c>
      <c r="H72" s="67">
        <v>0</v>
      </c>
      <c r="I72" s="63"/>
    </row>
    <row r="73" spans="1:9" s="65" customFormat="1" ht="14.1" customHeight="1">
      <c r="A73" s="63"/>
      <c r="B73" s="77" t="s">
        <v>129</v>
      </c>
      <c r="C73" s="269" t="s">
        <v>130</v>
      </c>
      <c r="D73" s="269"/>
      <c r="E73" s="66">
        <v>1070000</v>
      </c>
      <c r="F73" s="66">
        <v>0</v>
      </c>
      <c r="G73" s="66">
        <v>1070000</v>
      </c>
      <c r="H73" s="66">
        <v>0</v>
      </c>
      <c r="I73" s="63"/>
    </row>
    <row r="74" spans="1:9" s="65" customFormat="1" ht="20.100000000000001" customHeight="1">
      <c r="A74" s="63"/>
      <c r="B74" s="77" t="s">
        <v>131</v>
      </c>
      <c r="C74" s="269" t="s">
        <v>132</v>
      </c>
      <c r="D74" s="269"/>
      <c r="E74" s="66">
        <v>1042000</v>
      </c>
      <c r="F74" s="66">
        <v>0</v>
      </c>
      <c r="G74" s="66">
        <v>1042000</v>
      </c>
      <c r="H74" s="66">
        <v>0</v>
      </c>
      <c r="I74" s="63"/>
    </row>
    <row r="75" spans="1:9" s="65" customFormat="1" ht="20.100000000000001" customHeight="1">
      <c r="A75" s="63"/>
      <c r="B75" s="78" t="s">
        <v>133</v>
      </c>
      <c r="C75" s="268" t="s">
        <v>134</v>
      </c>
      <c r="D75" s="268"/>
      <c r="E75" s="67">
        <v>1002000</v>
      </c>
      <c r="F75" s="67">
        <v>0</v>
      </c>
      <c r="G75" s="67">
        <v>1002000</v>
      </c>
      <c r="H75" s="67">
        <v>0</v>
      </c>
      <c r="I75" s="63"/>
    </row>
    <row r="76" spans="1:9" s="65" customFormat="1" ht="20.100000000000001" customHeight="1">
      <c r="A76" s="63"/>
      <c r="B76" s="78" t="s">
        <v>135</v>
      </c>
      <c r="C76" s="268" t="s">
        <v>307</v>
      </c>
      <c r="D76" s="268"/>
      <c r="E76" s="67">
        <v>40000</v>
      </c>
      <c r="F76" s="67">
        <v>0</v>
      </c>
      <c r="G76" s="67">
        <v>40000</v>
      </c>
      <c r="H76" s="67">
        <v>0</v>
      </c>
      <c r="I76" s="63"/>
    </row>
    <row r="77" spans="1:9" s="65" customFormat="1" ht="14.1" customHeight="1">
      <c r="A77" s="63"/>
      <c r="B77" s="77" t="s">
        <v>136</v>
      </c>
      <c r="C77" s="269" t="s">
        <v>137</v>
      </c>
      <c r="D77" s="269"/>
      <c r="E77" s="66">
        <v>28000</v>
      </c>
      <c r="F77" s="66">
        <v>0</v>
      </c>
      <c r="G77" s="66">
        <v>28000</v>
      </c>
      <c r="H77" s="66">
        <v>0</v>
      </c>
      <c r="I77" s="63"/>
    </row>
    <row r="78" spans="1:9" s="65" customFormat="1" ht="14.1" customHeight="1">
      <c r="A78" s="63"/>
      <c r="B78" s="78" t="s">
        <v>138</v>
      </c>
      <c r="C78" s="268" t="s">
        <v>139</v>
      </c>
      <c r="D78" s="268"/>
      <c r="E78" s="67">
        <v>28000</v>
      </c>
      <c r="F78" s="67">
        <v>0</v>
      </c>
      <c r="G78" s="67">
        <v>28000</v>
      </c>
      <c r="H78" s="67">
        <v>0</v>
      </c>
      <c r="I78" s="63"/>
    </row>
    <row r="79" spans="1:9" s="65" customFormat="1" ht="14.1" customHeight="1">
      <c r="A79" s="63"/>
      <c r="B79" s="77" t="s">
        <v>140</v>
      </c>
      <c r="C79" s="277" t="s">
        <v>141</v>
      </c>
      <c r="D79" s="277"/>
      <c r="E79" s="66">
        <v>7700</v>
      </c>
      <c r="F79" s="66">
        <v>0</v>
      </c>
      <c r="G79" s="66">
        <v>7700</v>
      </c>
      <c r="H79" s="66">
        <v>0</v>
      </c>
      <c r="I79" s="63"/>
    </row>
    <row r="80" spans="1:9" s="65" customFormat="1" ht="29.1" customHeight="1">
      <c r="A80" s="63"/>
      <c r="B80" s="77" t="s">
        <v>142</v>
      </c>
      <c r="C80" s="269" t="s">
        <v>143</v>
      </c>
      <c r="D80" s="269"/>
      <c r="E80" s="66">
        <v>7700</v>
      </c>
      <c r="F80" s="66">
        <v>0</v>
      </c>
      <c r="G80" s="66">
        <v>7700</v>
      </c>
      <c r="H80" s="66">
        <v>0</v>
      </c>
      <c r="I80" s="63"/>
    </row>
    <row r="81" spans="1:9" s="65" customFormat="1" ht="27.95" customHeight="1">
      <c r="A81" s="63"/>
      <c r="B81" s="73" t="s">
        <v>303</v>
      </c>
      <c r="C81" s="279" t="s">
        <v>144</v>
      </c>
      <c r="D81" s="279"/>
      <c r="E81" s="68">
        <v>47526791</v>
      </c>
      <c r="F81" s="68">
        <v>46436791</v>
      </c>
      <c r="G81" s="68">
        <v>1090000</v>
      </c>
      <c r="H81" s="68">
        <v>0</v>
      </c>
      <c r="I81" s="63"/>
    </row>
    <row r="82" spans="1:9" s="65" customFormat="1" ht="14.1" customHeight="1">
      <c r="A82" s="63"/>
      <c r="B82" s="77" t="s">
        <v>145</v>
      </c>
      <c r="C82" s="277" t="s">
        <v>146</v>
      </c>
      <c r="D82" s="277"/>
      <c r="E82" s="66">
        <v>31372809</v>
      </c>
      <c r="F82" s="66">
        <v>31372809</v>
      </c>
      <c r="G82" s="66">
        <v>0</v>
      </c>
      <c r="H82" s="66">
        <v>0</v>
      </c>
      <c r="I82" s="63"/>
    </row>
    <row r="83" spans="1:9" s="65" customFormat="1" ht="14.1" customHeight="1">
      <c r="A83" s="63"/>
      <c r="B83" s="77" t="s">
        <v>147</v>
      </c>
      <c r="C83" s="269" t="s">
        <v>148</v>
      </c>
      <c r="D83" s="269"/>
      <c r="E83" s="66">
        <v>31372809</v>
      </c>
      <c r="F83" s="66">
        <v>31372809</v>
      </c>
      <c r="G83" s="66">
        <v>0</v>
      </c>
      <c r="H83" s="66">
        <v>0</v>
      </c>
      <c r="I83" s="63"/>
    </row>
    <row r="84" spans="1:9" s="65" customFormat="1" ht="14.1" customHeight="1">
      <c r="A84" s="63"/>
      <c r="B84" s="77" t="s">
        <v>149</v>
      </c>
      <c r="C84" s="269" t="s">
        <v>150</v>
      </c>
      <c r="D84" s="269"/>
      <c r="E84" s="66">
        <v>5842000</v>
      </c>
      <c r="F84" s="66">
        <v>5842000</v>
      </c>
      <c r="G84" s="66">
        <v>0</v>
      </c>
      <c r="H84" s="66">
        <v>0</v>
      </c>
      <c r="I84" s="63"/>
    </row>
    <row r="85" spans="1:9" s="65" customFormat="1" ht="14.1" customHeight="1">
      <c r="A85" s="63"/>
      <c r="B85" s="78" t="s">
        <v>151</v>
      </c>
      <c r="C85" s="268" t="s">
        <v>152</v>
      </c>
      <c r="D85" s="268"/>
      <c r="E85" s="67">
        <v>5842000</v>
      </c>
      <c r="F85" s="67">
        <v>5842000</v>
      </c>
      <c r="G85" s="67">
        <v>0</v>
      </c>
      <c r="H85" s="67">
        <v>0</v>
      </c>
      <c r="I85" s="63"/>
    </row>
    <row r="86" spans="1:9" s="65" customFormat="1" ht="14.1" customHeight="1">
      <c r="A86" s="63"/>
      <c r="B86" s="77" t="s">
        <v>308</v>
      </c>
      <c r="C86" s="269" t="s">
        <v>309</v>
      </c>
      <c r="D86" s="269"/>
      <c r="E86" s="66">
        <v>24818800</v>
      </c>
      <c r="F86" s="66">
        <v>24818800</v>
      </c>
      <c r="G86" s="66">
        <v>0</v>
      </c>
      <c r="H86" s="66">
        <v>0</v>
      </c>
      <c r="I86" s="63"/>
    </row>
    <row r="87" spans="1:9" s="65" customFormat="1" ht="14.1" customHeight="1">
      <c r="A87" s="63"/>
      <c r="B87" s="78" t="s">
        <v>297</v>
      </c>
      <c r="C87" s="268" t="s">
        <v>298</v>
      </c>
      <c r="D87" s="268"/>
      <c r="E87" s="67">
        <v>24818800</v>
      </c>
      <c r="F87" s="67">
        <v>24818800</v>
      </c>
      <c r="G87" s="67">
        <v>0</v>
      </c>
      <c r="H87" s="67">
        <v>0</v>
      </c>
      <c r="I87" s="63"/>
    </row>
    <row r="88" spans="1:9" s="65" customFormat="1" ht="14.1" customHeight="1">
      <c r="A88" s="63"/>
      <c r="B88" s="77" t="s">
        <v>304</v>
      </c>
      <c r="C88" s="269" t="s">
        <v>305</v>
      </c>
      <c r="D88" s="269"/>
      <c r="E88" s="66">
        <v>712009</v>
      </c>
      <c r="F88" s="66">
        <v>712009</v>
      </c>
      <c r="G88" s="66">
        <v>0</v>
      </c>
      <c r="H88" s="66">
        <v>0</v>
      </c>
      <c r="I88" s="63"/>
    </row>
    <row r="89" spans="1:9" s="65" customFormat="1" ht="14.1" customHeight="1">
      <c r="A89" s="63"/>
      <c r="B89" s="78" t="s">
        <v>299</v>
      </c>
      <c r="C89" s="268" t="s">
        <v>295</v>
      </c>
      <c r="D89" s="268"/>
      <c r="E89" s="67">
        <v>712009</v>
      </c>
      <c r="F89" s="67">
        <v>712009</v>
      </c>
      <c r="G89" s="67">
        <v>0</v>
      </c>
      <c r="H89" s="67">
        <v>0</v>
      </c>
      <c r="I89" s="63"/>
    </row>
    <row r="90" spans="1:9" s="65" customFormat="1" ht="27.95" customHeight="1">
      <c r="A90" s="63"/>
      <c r="B90" s="73" t="s">
        <v>153</v>
      </c>
      <c r="C90" s="279" t="s">
        <v>154</v>
      </c>
      <c r="D90" s="279"/>
      <c r="E90" s="68">
        <v>78899600</v>
      </c>
      <c r="F90" s="68">
        <v>77809600</v>
      </c>
      <c r="G90" s="68">
        <v>1090000</v>
      </c>
      <c r="H90" s="68">
        <v>0</v>
      </c>
      <c r="I90" s="63"/>
    </row>
    <row r="92" spans="1:9" s="72" customFormat="1" ht="16.5" customHeight="1">
      <c r="A92" s="280" t="s">
        <v>155</v>
      </c>
      <c r="B92" s="280"/>
      <c r="C92" s="280"/>
      <c r="D92" s="69"/>
      <c r="E92" s="70" t="s">
        <v>156</v>
      </c>
      <c r="F92" s="71"/>
    </row>
  </sheetData>
  <mergeCells count="96">
    <mergeCell ref="B54:B55"/>
    <mergeCell ref="C54:D55"/>
    <mergeCell ref="E54:E55"/>
    <mergeCell ref="F54:F55"/>
    <mergeCell ref="G54:H54"/>
    <mergeCell ref="F10:F11"/>
    <mergeCell ref="G10:H10"/>
    <mergeCell ref="B10:B11"/>
    <mergeCell ref="C10:D11"/>
    <mergeCell ref="E10:E11"/>
    <mergeCell ref="C12:D12"/>
    <mergeCell ref="C47:D47"/>
    <mergeCell ref="C48:D48"/>
    <mergeCell ref="C49:D49"/>
    <mergeCell ref="C50:D50"/>
    <mergeCell ref="C42:D42"/>
    <mergeCell ref="C43:D43"/>
    <mergeCell ref="C44:D44"/>
    <mergeCell ref="C45:D45"/>
    <mergeCell ref="C46:D46"/>
    <mergeCell ref="C37:D37"/>
    <mergeCell ref="C38:D38"/>
    <mergeCell ref="C39:D39"/>
    <mergeCell ref="C40:D40"/>
    <mergeCell ref="C41:D41"/>
    <mergeCell ref="C32:D32"/>
    <mergeCell ref="A92:C92"/>
    <mergeCell ref="C66:D66"/>
    <mergeCell ref="C67:D67"/>
    <mergeCell ref="C68:D68"/>
    <mergeCell ref="C82:D82"/>
    <mergeCell ref="C83:D83"/>
    <mergeCell ref="C76:D76"/>
    <mergeCell ref="C71:D71"/>
    <mergeCell ref="C72:D72"/>
    <mergeCell ref="C73:D73"/>
    <mergeCell ref="C74:D74"/>
    <mergeCell ref="C77:D77"/>
    <mergeCell ref="C78:D78"/>
    <mergeCell ref="C79:D79"/>
    <mergeCell ref="C80:D80"/>
    <mergeCell ref="C81:D81"/>
    <mergeCell ref="C86:D86"/>
    <mergeCell ref="C87:D87"/>
    <mergeCell ref="C90:D90"/>
    <mergeCell ref="C69:D69"/>
    <mergeCell ref="C70:D70"/>
    <mergeCell ref="C75:D75"/>
    <mergeCell ref="C84:D84"/>
    <mergeCell ref="C85:D85"/>
    <mergeCell ref="C88:D88"/>
    <mergeCell ref="C89:D89"/>
    <mergeCell ref="C65:D65"/>
    <mergeCell ref="C61:D61"/>
    <mergeCell ref="C53:D53"/>
    <mergeCell ref="C60:D60"/>
    <mergeCell ref="C62:D62"/>
    <mergeCell ref="C59:D59"/>
    <mergeCell ref="C57:D57"/>
    <mergeCell ref="C58:D58"/>
    <mergeCell ref="C56:D56"/>
    <mergeCell ref="C63:D63"/>
    <mergeCell ref="C64:D64"/>
    <mergeCell ref="C13:D13"/>
    <mergeCell ref="C14:D14"/>
    <mergeCell ref="C15:D15"/>
    <mergeCell ref="C16:D16"/>
    <mergeCell ref="C52:D52"/>
    <mergeCell ref="C51:D51"/>
    <mergeCell ref="C30:D30"/>
    <mergeCell ref="C33:D33"/>
    <mergeCell ref="C34:D34"/>
    <mergeCell ref="C35:D35"/>
    <mergeCell ref="C36:D36"/>
    <mergeCell ref="C31:D31"/>
    <mergeCell ref="C17:D17"/>
    <mergeCell ref="C18:D18"/>
    <mergeCell ref="C19:D19"/>
    <mergeCell ref="C20:D20"/>
    <mergeCell ref="E1:H1"/>
    <mergeCell ref="C2:H2"/>
    <mergeCell ref="C3:H3"/>
    <mergeCell ref="D4:H4"/>
    <mergeCell ref="B8:C8"/>
    <mergeCell ref="B5:H5"/>
    <mergeCell ref="B6:H6"/>
    <mergeCell ref="B7:C7"/>
    <mergeCell ref="C26:D26"/>
    <mergeCell ref="C27:D27"/>
    <mergeCell ref="C28:D28"/>
    <mergeCell ref="C29:D29"/>
    <mergeCell ref="C21:D21"/>
    <mergeCell ref="C22:D22"/>
    <mergeCell ref="C23:D23"/>
    <mergeCell ref="C24:D24"/>
    <mergeCell ref="C25:D25"/>
  </mergeCells>
  <pageMargins left="0.7" right="0.7" top="0.75" bottom="0.75" header="0.51180555555555496" footer="0.51180555555555496"/>
  <pageSetup paperSize="9" scale="80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4"/>
  <sheetViews>
    <sheetView view="pageBreakPreview" topLeftCell="A7" zoomScale="95" zoomScaleNormal="100" zoomScalePageLayoutView="95" workbookViewId="0">
      <selection activeCell="B44" sqref="B44"/>
    </sheetView>
  </sheetViews>
  <sheetFormatPr defaultRowHeight="15"/>
  <cols>
    <col min="1" max="1" width="13.42578125" style="1" customWidth="1"/>
    <col min="2" max="2" width="28.85546875" style="1" customWidth="1"/>
    <col min="3" max="3" width="12" style="1" customWidth="1"/>
    <col min="4" max="4" width="14" style="1" customWidth="1"/>
    <col min="5" max="5" width="20.7109375" style="1" customWidth="1"/>
    <col min="6" max="6" width="24.5703125" style="1" customWidth="1"/>
    <col min="7" max="1025" width="9.140625" style="1" customWidth="1"/>
  </cols>
  <sheetData>
    <row r="1" spans="1:6">
      <c r="C1" s="80"/>
      <c r="D1" s="80"/>
      <c r="E1" s="80"/>
      <c r="F1" s="81" t="s">
        <v>157</v>
      </c>
    </row>
    <row r="2" spans="1:6" ht="15" customHeight="1">
      <c r="C2" s="286" t="s">
        <v>337</v>
      </c>
      <c r="D2" s="286"/>
      <c r="E2" s="286"/>
      <c r="F2" s="286"/>
    </row>
    <row r="3" spans="1:6" s="3" customFormat="1" ht="14.25" customHeight="1">
      <c r="A3" s="2"/>
      <c r="B3" s="2"/>
      <c r="C3" s="286" t="str">
        <f>'додаток 1 '!C3:G3</f>
        <v>"Про бюджет Білозірської сільської  територіальної громади  на 2024 рік"  (2350100000)</v>
      </c>
      <c r="D3" s="286"/>
      <c r="E3" s="286"/>
      <c r="F3" s="286"/>
    </row>
    <row r="4" spans="1:6" s="3" customFormat="1" ht="15.75">
      <c r="A4" s="287"/>
      <c r="B4" s="287"/>
      <c r="C4" s="287"/>
      <c r="D4" s="287"/>
      <c r="E4" s="287"/>
      <c r="F4" s="287"/>
    </row>
    <row r="5" spans="1:6" s="3" customFormat="1" ht="30.75" customHeight="1">
      <c r="A5" s="288" t="s">
        <v>311</v>
      </c>
      <c r="B5" s="288"/>
      <c r="C5" s="288"/>
      <c r="D5" s="288"/>
      <c r="E5" s="288"/>
      <c r="F5" s="288"/>
    </row>
    <row r="6" spans="1:6" s="3" customFormat="1" ht="16.5" customHeight="1">
      <c r="A6" s="4" t="s">
        <v>158</v>
      </c>
      <c r="B6" s="5"/>
      <c r="C6" s="5"/>
      <c r="D6" s="5"/>
      <c r="E6" s="5"/>
      <c r="F6" s="5"/>
    </row>
    <row r="7" spans="1:6" s="3" customFormat="1" ht="9" customHeight="1">
      <c r="A7" s="6" t="s">
        <v>3</v>
      </c>
      <c r="B7" s="5"/>
      <c r="C7" s="5"/>
      <c r="D7" s="5"/>
      <c r="E7" s="5"/>
      <c r="F7" s="5"/>
    </row>
    <row r="8" spans="1:6" s="3" customFormat="1" ht="12.75">
      <c r="A8" s="7"/>
      <c r="B8" s="7"/>
      <c r="C8" s="2"/>
      <c r="D8" s="7"/>
      <c r="E8" s="7"/>
      <c r="F8" s="2" t="s">
        <v>4</v>
      </c>
    </row>
    <row r="9" spans="1:6" s="3" customFormat="1" ht="12.75" customHeight="1">
      <c r="A9" s="289" t="s">
        <v>5</v>
      </c>
      <c r="B9" s="290" t="s">
        <v>159</v>
      </c>
      <c r="C9" s="291" t="s">
        <v>7</v>
      </c>
      <c r="D9" s="289" t="s">
        <v>160</v>
      </c>
      <c r="E9" s="290" t="s">
        <v>9</v>
      </c>
      <c r="F9" s="290"/>
    </row>
    <row r="10" spans="1:6" s="3" customFormat="1" ht="25.5">
      <c r="A10" s="289"/>
      <c r="B10" s="290"/>
      <c r="C10" s="291"/>
      <c r="D10" s="289"/>
      <c r="E10" s="8" t="s">
        <v>161</v>
      </c>
      <c r="F10" s="9" t="s">
        <v>162</v>
      </c>
    </row>
    <row r="11" spans="1:6" s="3" customFormat="1" ht="12.75">
      <c r="A11" s="10">
        <v>1</v>
      </c>
      <c r="B11" s="11">
        <v>2</v>
      </c>
      <c r="C11" s="12">
        <v>3</v>
      </c>
      <c r="D11" s="10">
        <v>4</v>
      </c>
      <c r="E11" s="13">
        <v>5</v>
      </c>
      <c r="F11" s="11">
        <v>6</v>
      </c>
    </row>
    <row r="12" spans="1:6" s="14" customFormat="1" ht="14.25" customHeight="1">
      <c r="A12" s="283" t="s">
        <v>163</v>
      </c>
      <c r="B12" s="283"/>
      <c r="C12" s="283"/>
      <c r="D12" s="283"/>
      <c r="E12" s="283"/>
      <c r="F12" s="283"/>
    </row>
    <row r="13" spans="1:6" s="3" customFormat="1" ht="15.75">
      <c r="A13" s="15">
        <v>200000</v>
      </c>
      <c r="B13" s="16" t="s">
        <v>164</v>
      </c>
      <c r="C13" s="17">
        <v>0</v>
      </c>
      <c r="D13" s="18">
        <f>D18</f>
        <v>-800000</v>
      </c>
      <c r="E13" s="19">
        <f>E18</f>
        <v>800000</v>
      </c>
      <c r="F13" s="20">
        <f>F18</f>
        <v>800000</v>
      </c>
    </row>
    <row r="14" spans="1:6" s="3" customFormat="1" ht="0.75" customHeight="1">
      <c r="A14" s="21">
        <v>203000</v>
      </c>
      <c r="B14" s="22" t="s">
        <v>165</v>
      </c>
      <c r="C14" s="23">
        <v>0</v>
      </c>
      <c r="D14" s="24">
        <v>0</v>
      </c>
      <c r="E14" s="25">
        <v>0</v>
      </c>
      <c r="F14" s="26">
        <v>0</v>
      </c>
    </row>
    <row r="15" spans="1:6" s="3" customFormat="1" ht="47.25" hidden="1">
      <c r="A15" s="21">
        <v>205000</v>
      </c>
      <c r="B15" s="22" t="s">
        <v>166</v>
      </c>
      <c r="C15" s="23">
        <v>0</v>
      </c>
      <c r="D15" s="24">
        <v>0</v>
      </c>
      <c r="E15" s="25">
        <v>0</v>
      </c>
      <c r="F15" s="26">
        <v>0</v>
      </c>
    </row>
    <row r="16" spans="1:6" s="3" customFormat="1" ht="15.75" hidden="1">
      <c r="A16" s="27">
        <v>205100</v>
      </c>
      <c r="B16" s="28" t="s">
        <v>167</v>
      </c>
      <c r="C16" s="23">
        <v>0</v>
      </c>
      <c r="D16" s="29">
        <v>0</v>
      </c>
      <c r="E16" s="29">
        <v>0</v>
      </c>
      <c r="F16" s="30">
        <v>0</v>
      </c>
    </row>
    <row r="17" spans="1:6" s="3" customFormat="1" ht="15.75" hidden="1">
      <c r="A17" s="27">
        <v>205200</v>
      </c>
      <c r="B17" s="28" t="s">
        <v>168</v>
      </c>
      <c r="C17" s="23">
        <v>0</v>
      </c>
      <c r="D17" s="29">
        <v>0</v>
      </c>
      <c r="E17" s="29">
        <v>0</v>
      </c>
      <c r="F17" s="30">
        <v>0</v>
      </c>
    </row>
    <row r="18" spans="1:6" s="3" customFormat="1" ht="47.25">
      <c r="A18" s="21">
        <v>208000</v>
      </c>
      <c r="B18" s="22" t="s">
        <v>169</v>
      </c>
      <c r="C18" s="23">
        <v>0</v>
      </c>
      <c r="D18" s="24">
        <f>D21</f>
        <v>-800000</v>
      </c>
      <c r="E18" s="24">
        <f>E21</f>
        <v>800000</v>
      </c>
      <c r="F18" s="24">
        <f>F21</f>
        <v>800000</v>
      </c>
    </row>
    <row r="19" spans="1:6" s="3" customFormat="1" ht="0.75" customHeight="1">
      <c r="A19" s="27">
        <v>208100</v>
      </c>
      <c r="B19" s="28" t="s">
        <v>167</v>
      </c>
      <c r="C19" s="23">
        <v>0</v>
      </c>
      <c r="D19" s="29">
        <v>0</v>
      </c>
      <c r="E19" s="31">
        <v>0</v>
      </c>
      <c r="F19" s="30">
        <v>0</v>
      </c>
    </row>
    <row r="20" spans="1:6" s="3" customFormat="1" ht="15.75" hidden="1">
      <c r="A20" s="27">
        <v>208200</v>
      </c>
      <c r="B20" s="28" t="s">
        <v>168</v>
      </c>
      <c r="C20" s="23">
        <v>0</v>
      </c>
      <c r="D20" s="29">
        <v>0</v>
      </c>
      <c r="E20" s="31">
        <v>0</v>
      </c>
      <c r="F20" s="30">
        <v>0</v>
      </c>
    </row>
    <row r="21" spans="1:6" s="3" customFormat="1" ht="63">
      <c r="A21" s="32">
        <v>208400</v>
      </c>
      <c r="B21" s="33" t="s">
        <v>170</v>
      </c>
      <c r="C21" s="23">
        <v>0</v>
      </c>
      <c r="D21" s="24">
        <f>D22</f>
        <v>-800000</v>
      </c>
      <c r="E21" s="24">
        <f>E22</f>
        <v>800000</v>
      </c>
      <c r="F21" s="26">
        <f>E21</f>
        <v>800000</v>
      </c>
    </row>
    <row r="22" spans="1:6" s="3" customFormat="1" ht="31.5">
      <c r="A22" s="34"/>
      <c r="B22" s="35" t="s">
        <v>171</v>
      </c>
      <c r="C22" s="36">
        <v>0</v>
      </c>
      <c r="D22" s="24">
        <v>-800000</v>
      </c>
      <c r="E22" s="25">
        <v>800000</v>
      </c>
      <c r="F22" s="26">
        <f>E22</f>
        <v>800000</v>
      </c>
    </row>
    <row r="23" spans="1:6" s="3" customFormat="1" ht="18" customHeight="1">
      <c r="A23" s="37" t="s">
        <v>153</v>
      </c>
      <c r="B23" s="38" t="s">
        <v>172</v>
      </c>
      <c r="C23" s="39">
        <v>0</v>
      </c>
      <c r="D23" s="40">
        <f>D13</f>
        <v>-800000</v>
      </c>
      <c r="E23" s="40">
        <f>E13</f>
        <v>800000</v>
      </c>
      <c r="F23" s="40">
        <f>F13</f>
        <v>800000</v>
      </c>
    </row>
    <row r="24" spans="1:6" s="3" customFormat="1" ht="15.75">
      <c r="A24" s="284" t="s">
        <v>173</v>
      </c>
      <c r="B24" s="284"/>
      <c r="C24" s="284"/>
      <c r="D24" s="284"/>
      <c r="E24" s="284"/>
      <c r="F24" s="284"/>
    </row>
    <row r="25" spans="1:6" s="3" customFormat="1" ht="31.5">
      <c r="A25" s="15">
        <v>600000</v>
      </c>
      <c r="B25" s="16" t="s">
        <v>174</v>
      </c>
      <c r="C25" s="17">
        <v>0</v>
      </c>
      <c r="D25" s="18">
        <f>D26</f>
        <v>-800000</v>
      </c>
      <c r="E25" s="18">
        <f>E26</f>
        <v>800000</v>
      </c>
      <c r="F25" s="18">
        <f>F26</f>
        <v>800000</v>
      </c>
    </row>
    <row r="26" spans="1:6" s="3" customFormat="1" ht="30" customHeight="1">
      <c r="A26" s="21">
        <v>602000</v>
      </c>
      <c r="B26" s="22" t="s">
        <v>175</v>
      </c>
      <c r="C26" s="23">
        <v>0</v>
      </c>
      <c r="D26" s="24">
        <f>D29</f>
        <v>-800000</v>
      </c>
      <c r="E26" s="24">
        <f>E18</f>
        <v>800000</v>
      </c>
      <c r="F26" s="24">
        <f>F29</f>
        <v>800000</v>
      </c>
    </row>
    <row r="27" spans="1:6" s="3" customFormat="1" ht="15.75" hidden="1">
      <c r="A27" s="21">
        <v>602100</v>
      </c>
      <c r="B27" s="22" t="s">
        <v>167</v>
      </c>
      <c r="C27" s="23">
        <v>0</v>
      </c>
      <c r="D27" s="24">
        <v>0</v>
      </c>
      <c r="E27" s="25">
        <v>0</v>
      </c>
      <c r="F27" s="26">
        <v>0</v>
      </c>
    </row>
    <row r="28" spans="1:6" s="3" customFormat="1" ht="15.75" hidden="1">
      <c r="A28" s="21">
        <v>602200</v>
      </c>
      <c r="B28" s="22" t="s">
        <v>168</v>
      </c>
      <c r="C28" s="23">
        <v>0</v>
      </c>
      <c r="D28" s="25">
        <v>0</v>
      </c>
      <c r="E28" s="25">
        <v>0</v>
      </c>
      <c r="F28" s="26">
        <v>0</v>
      </c>
    </row>
    <row r="29" spans="1:6" s="3" customFormat="1" ht="63">
      <c r="A29" s="32">
        <v>602400</v>
      </c>
      <c r="B29" s="33" t="s">
        <v>170</v>
      </c>
      <c r="C29" s="23">
        <v>0</v>
      </c>
      <c r="D29" s="24">
        <f t="shared" ref="D29:E31" si="0">D21</f>
        <v>-800000</v>
      </c>
      <c r="E29" s="25">
        <f t="shared" si="0"/>
        <v>800000</v>
      </c>
      <c r="F29" s="26">
        <f>E29</f>
        <v>800000</v>
      </c>
    </row>
    <row r="30" spans="1:6" s="3" customFormat="1" ht="24">
      <c r="A30" s="34"/>
      <c r="B30" s="41" t="s">
        <v>176</v>
      </c>
      <c r="C30" s="36">
        <v>0</v>
      </c>
      <c r="D30" s="24">
        <f t="shared" si="0"/>
        <v>-800000</v>
      </c>
      <c r="E30" s="25">
        <f t="shared" si="0"/>
        <v>800000</v>
      </c>
      <c r="F30" s="26">
        <f>E30</f>
        <v>800000</v>
      </c>
    </row>
    <row r="31" spans="1:6" s="3" customFormat="1" ht="15.75">
      <c r="A31" s="37" t="str">
        <f>A23</f>
        <v>Х</v>
      </c>
      <c r="B31" s="38" t="s">
        <v>172</v>
      </c>
      <c r="C31" s="39">
        <v>0</v>
      </c>
      <c r="D31" s="40">
        <f t="shared" si="0"/>
        <v>-800000</v>
      </c>
      <c r="E31" s="42">
        <f t="shared" si="0"/>
        <v>800000</v>
      </c>
      <c r="F31" s="43">
        <f>E31</f>
        <v>800000</v>
      </c>
    </row>
    <row r="32" spans="1:6" s="3" customFormat="1" ht="15.75">
      <c r="A32" s="44"/>
      <c r="B32" s="45"/>
      <c r="C32" s="46"/>
      <c r="D32" s="46"/>
      <c r="E32" s="46"/>
      <c r="F32" s="46"/>
    </row>
    <row r="33" spans="1:6" s="3" customFormat="1" ht="15" customHeight="1">
      <c r="A33" s="47"/>
      <c r="B33" s="48"/>
      <c r="C33" s="47"/>
      <c r="D33" s="47"/>
      <c r="E33" s="47"/>
      <c r="F33" s="47"/>
    </row>
    <row r="34" spans="1:6" s="3" customFormat="1" ht="32.25" customHeight="1">
      <c r="A34" s="285" t="s">
        <v>155</v>
      </c>
      <c r="B34" s="285"/>
      <c r="C34" s="49"/>
      <c r="D34" s="50"/>
      <c r="E34" s="51" t="s">
        <v>156</v>
      </c>
      <c r="F34" s="52"/>
    </row>
  </sheetData>
  <mergeCells count="12">
    <mergeCell ref="A12:F12"/>
    <mergeCell ref="A24:F24"/>
    <mergeCell ref="A34:B34"/>
    <mergeCell ref="C2:F2"/>
    <mergeCell ref="C3:F3"/>
    <mergeCell ref="A4:F4"/>
    <mergeCell ref="A5:F5"/>
    <mergeCell ref="A9:A10"/>
    <mergeCell ref="B9:B10"/>
    <mergeCell ref="C9:C10"/>
    <mergeCell ref="D9:D10"/>
    <mergeCell ref="E9:F9"/>
  </mergeCells>
  <pageMargins left="0.7" right="0.7" top="0.75" bottom="0.75" header="0.51180555555555496" footer="0.51180555555555496"/>
  <pageSetup paperSize="9" scale="74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31"/>
  <sheetViews>
    <sheetView tabSelected="1" view="pageBreakPreview" topLeftCell="B1" zoomScale="115" zoomScaleNormal="115" zoomScaleSheetLayoutView="115" zoomScalePageLayoutView="95" workbookViewId="0">
      <selection activeCell="B1" sqref="A1:XFD1048576"/>
    </sheetView>
  </sheetViews>
  <sheetFormatPr defaultRowHeight="15"/>
  <cols>
    <col min="1" max="1" width="8.85546875" style="179" hidden="1" customWidth="1"/>
    <col min="2" max="2" width="8.42578125" style="179" customWidth="1"/>
    <col min="3" max="3" width="8.28515625" style="179" customWidth="1"/>
    <col min="4" max="4" width="8.7109375" style="179" customWidth="1"/>
    <col min="5" max="5" width="38.85546875" style="179" customWidth="1"/>
    <col min="6" max="6" width="11.140625" style="179" customWidth="1"/>
    <col min="7" max="7" width="15" style="179" bestFit="1" customWidth="1"/>
    <col min="8" max="8" width="11.28515625" style="179" customWidth="1"/>
    <col min="9" max="9" width="10.140625" style="179" customWidth="1"/>
    <col min="10" max="10" width="9.7109375" style="179" customWidth="1"/>
    <col min="11" max="11" width="10.5703125" style="163" customWidth="1"/>
    <col min="12" max="12" width="11.28515625" style="163" customWidth="1"/>
    <col min="13" max="13" width="10.85546875" style="163" customWidth="1"/>
    <col min="14" max="15" width="9.7109375" style="163" customWidth="1"/>
    <col min="16" max="16" width="11.85546875" style="163" customWidth="1"/>
    <col min="17" max="17" width="12.7109375" style="163" customWidth="1"/>
    <col min="18" max="19" width="8.85546875" style="179" hidden="1" customWidth="1"/>
    <col min="20" max="20" width="15.42578125" style="179" customWidth="1"/>
    <col min="21" max="256" width="9.140625" style="179" customWidth="1"/>
    <col min="257" max="257" width="9.140625" style="179" hidden="1" customWidth="1"/>
    <col min="258" max="258" width="6.5703125" style="179" customWidth="1"/>
    <col min="259" max="259" width="9.140625" style="179" hidden="1" customWidth="1"/>
    <col min="260" max="260" width="6.5703125" style="179" customWidth="1"/>
    <col min="261" max="261" width="28.5703125" style="179" customWidth="1"/>
    <col min="262" max="262" width="8" style="179" customWidth="1"/>
    <col min="263" max="263" width="7.7109375" style="179" customWidth="1"/>
    <col min="264" max="264" width="8" style="179" customWidth="1"/>
    <col min="265" max="272" width="7" style="179" customWidth="1"/>
    <col min="273" max="273" width="9.140625" style="179" customWidth="1"/>
    <col min="274" max="275" width="9.140625" style="179" hidden="1" customWidth="1"/>
    <col min="276" max="512" width="9.140625" style="179" customWidth="1"/>
    <col min="513" max="513" width="9.140625" style="179" hidden="1" customWidth="1"/>
    <col min="514" max="514" width="6.5703125" style="179" customWidth="1"/>
    <col min="515" max="515" width="9.140625" style="179" hidden="1" customWidth="1"/>
    <col min="516" max="516" width="6.5703125" style="179" customWidth="1"/>
    <col min="517" max="517" width="28.5703125" style="179" customWidth="1"/>
    <col min="518" max="518" width="8" style="179" customWidth="1"/>
    <col min="519" max="519" width="7.7109375" style="179" customWidth="1"/>
    <col min="520" max="520" width="8" style="179" customWidth="1"/>
    <col min="521" max="528" width="7" style="179" customWidth="1"/>
    <col min="529" max="529" width="9.140625" style="179" customWidth="1"/>
    <col min="530" max="531" width="9.140625" style="179" hidden="1" customWidth="1"/>
    <col min="532" max="768" width="9.140625" style="179" customWidth="1"/>
    <col min="769" max="769" width="9.140625" style="179" hidden="1" customWidth="1"/>
    <col min="770" max="770" width="6.5703125" style="179" customWidth="1"/>
    <col min="771" max="771" width="9.140625" style="179" hidden="1" customWidth="1"/>
    <col min="772" max="772" width="6.5703125" style="179" customWidth="1"/>
    <col min="773" max="773" width="28.5703125" style="179" customWidth="1"/>
    <col min="774" max="774" width="8" style="179" customWidth="1"/>
    <col min="775" max="775" width="7.7109375" style="179" customWidth="1"/>
    <col min="776" max="776" width="8" style="179" customWidth="1"/>
    <col min="777" max="784" width="7" style="179" customWidth="1"/>
    <col min="785" max="785" width="9.140625" style="179" customWidth="1"/>
    <col min="786" max="787" width="9.140625" style="179" hidden="1" customWidth="1"/>
    <col min="788" max="1025" width="9.140625" style="179" customWidth="1"/>
    <col min="1026" max="16384" width="9.140625" style="150"/>
  </cols>
  <sheetData>
    <row r="1" spans="1:20" s="177" customFormat="1" ht="15.75" customHeight="1">
      <c r="A1" s="83"/>
      <c r="B1" s="83"/>
      <c r="C1" s="83"/>
      <c r="D1" s="83"/>
      <c r="E1" s="83"/>
      <c r="F1" s="83"/>
      <c r="G1" s="83"/>
      <c r="H1" s="83"/>
      <c r="I1" s="83"/>
      <c r="J1" s="83"/>
      <c r="K1" s="84"/>
      <c r="L1" s="300" t="s">
        <v>177</v>
      </c>
      <c r="M1" s="300"/>
      <c r="N1" s="300"/>
      <c r="O1" s="300"/>
      <c r="P1" s="300"/>
      <c r="Q1" s="300"/>
      <c r="R1" s="83"/>
    </row>
    <row r="2" spans="1:20" s="86" customFormat="1" ht="15" customHeight="1">
      <c r="A2" s="85"/>
      <c r="B2" s="85"/>
      <c r="D2" s="87"/>
      <c r="E2" s="87"/>
      <c r="F2" s="87"/>
      <c r="G2" s="87"/>
      <c r="H2" s="88"/>
      <c r="J2" s="88"/>
      <c r="K2" s="299" t="s">
        <v>337</v>
      </c>
      <c r="L2" s="299"/>
      <c r="M2" s="299"/>
      <c r="N2" s="299"/>
      <c r="O2" s="299"/>
      <c r="P2" s="299"/>
      <c r="Q2" s="299"/>
    </row>
    <row r="3" spans="1:20" s="86" customFormat="1" ht="12" customHeight="1">
      <c r="A3" s="85"/>
      <c r="B3" s="85"/>
      <c r="D3" s="89"/>
      <c r="E3" s="89"/>
      <c r="F3" s="89"/>
      <c r="G3" s="89"/>
      <c r="H3" s="90"/>
      <c r="I3" s="88"/>
      <c r="J3" s="88"/>
      <c r="K3" s="299" t="s">
        <v>310</v>
      </c>
      <c r="L3" s="299"/>
      <c r="M3" s="299"/>
      <c r="N3" s="299"/>
      <c r="O3" s="299"/>
      <c r="P3" s="299"/>
      <c r="Q3" s="299"/>
    </row>
    <row r="4" spans="1:20" s="177" customFormat="1" ht="14.25" customHeight="1">
      <c r="A4" s="83"/>
      <c r="B4" s="83"/>
      <c r="C4" s="83"/>
      <c r="D4" s="83"/>
      <c r="E4" s="83"/>
      <c r="F4" s="83"/>
      <c r="G4" s="83"/>
      <c r="H4" s="83"/>
      <c r="I4" s="83"/>
      <c r="J4" s="83"/>
      <c r="K4" s="91"/>
      <c r="L4" s="91"/>
      <c r="M4" s="298" t="s">
        <v>383</v>
      </c>
      <c r="N4" s="298"/>
      <c r="O4" s="298"/>
      <c r="P4" s="298"/>
      <c r="Q4" s="298"/>
      <c r="R4" s="83"/>
    </row>
    <row r="5" spans="1:20" s="177" customFormat="1" ht="18.75" customHeight="1">
      <c r="A5" s="83"/>
      <c r="B5" s="301" t="s">
        <v>312</v>
      </c>
      <c r="C5" s="301"/>
      <c r="D5" s="301"/>
      <c r="E5" s="301"/>
      <c r="F5" s="301"/>
      <c r="G5" s="301"/>
      <c r="H5" s="301"/>
      <c r="I5" s="301"/>
      <c r="J5" s="301"/>
      <c r="K5" s="301"/>
      <c r="L5" s="301"/>
      <c r="M5" s="301"/>
      <c r="N5" s="301"/>
      <c r="O5" s="301"/>
      <c r="P5" s="301"/>
      <c r="Q5" s="301"/>
      <c r="R5" s="83"/>
    </row>
    <row r="6" spans="1:20" s="177" customFormat="1" ht="19.5" customHeight="1">
      <c r="A6" s="83"/>
      <c r="B6" s="302" t="s">
        <v>158</v>
      </c>
      <c r="C6" s="302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83"/>
    </row>
    <row r="7" spans="1:20" s="177" customFormat="1" ht="11.25" customHeight="1">
      <c r="A7" s="83"/>
      <c r="B7" s="303" t="s">
        <v>3</v>
      </c>
      <c r="C7" s="303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3" t="s">
        <v>4</v>
      </c>
      <c r="R7" s="83"/>
    </row>
    <row r="8" spans="1:20" s="95" customFormat="1" ht="15.75" customHeight="1">
      <c r="A8" s="94"/>
      <c r="B8" s="294" t="s">
        <v>178</v>
      </c>
      <c r="C8" s="294" t="s">
        <v>179</v>
      </c>
      <c r="D8" s="294" t="s">
        <v>180</v>
      </c>
      <c r="E8" s="294" t="s">
        <v>181</v>
      </c>
      <c r="F8" s="296" t="s">
        <v>160</v>
      </c>
      <c r="G8" s="296"/>
      <c r="H8" s="296"/>
      <c r="I8" s="296"/>
      <c r="J8" s="296"/>
      <c r="K8" s="292" t="s">
        <v>9</v>
      </c>
      <c r="L8" s="292"/>
      <c r="M8" s="292"/>
      <c r="N8" s="292"/>
      <c r="O8" s="292"/>
      <c r="P8" s="292"/>
      <c r="Q8" s="293" t="s">
        <v>182</v>
      </c>
      <c r="R8" s="94"/>
    </row>
    <row r="9" spans="1:20" s="95" customFormat="1" ht="20.25" customHeight="1">
      <c r="A9" s="94"/>
      <c r="B9" s="294"/>
      <c r="C9" s="294"/>
      <c r="D9" s="294"/>
      <c r="E9" s="294"/>
      <c r="F9" s="292" t="s">
        <v>10</v>
      </c>
      <c r="G9" s="294" t="s">
        <v>183</v>
      </c>
      <c r="H9" s="294" t="s">
        <v>184</v>
      </c>
      <c r="I9" s="294"/>
      <c r="J9" s="295" t="s">
        <v>185</v>
      </c>
      <c r="K9" s="292" t="str">
        <f>F9</f>
        <v>усього</v>
      </c>
      <c r="L9" s="294" t="s">
        <v>186</v>
      </c>
      <c r="M9" s="294" t="s">
        <v>183</v>
      </c>
      <c r="N9" s="294" t="s">
        <v>184</v>
      </c>
      <c r="O9" s="294"/>
      <c r="P9" s="294" t="s">
        <v>185</v>
      </c>
      <c r="Q9" s="293"/>
      <c r="R9" s="94"/>
    </row>
    <row r="10" spans="1:20" s="95" customFormat="1" ht="82.5" customHeight="1">
      <c r="A10" s="94"/>
      <c r="B10" s="294"/>
      <c r="C10" s="294"/>
      <c r="D10" s="294"/>
      <c r="E10" s="294"/>
      <c r="F10" s="292"/>
      <c r="G10" s="294"/>
      <c r="H10" s="166" t="s">
        <v>187</v>
      </c>
      <c r="I10" s="166" t="s">
        <v>188</v>
      </c>
      <c r="J10" s="295"/>
      <c r="K10" s="292"/>
      <c r="L10" s="294"/>
      <c r="M10" s="294"/>
      <c r="N10" s="166" t="s">
        <v>187</v>
      </c>
      <c r="O10" s="166" t="s">
        <v>188</v>
      </c>
      <c r="P10" s="294"/>
      <c r="Q10" s="293"/>
      <c r="R10" s="94"/>
    </row>
    <row r="11" spans="1:20" s="95" customFormat="1" ht="15.75" customHeight="1">
      <c r="A11" s="94"/>
      <c r="B11" s="166">
        <v>1</v>
      </c>
      <c r="C11" s="96">
        <v>2</v>
      </c>
      <c r="D11" s="96">
        <v>3</v>
      </c>
      <c r="E11" s="166">
        <v>4</v>
      </c>
      <c r="F11" s="166">
        <v>5</v>
      </c>
      <c r="G11" s="166">
        <v>6</v>
      </c>
      <c r="H11" s="166">
        <v>7</v>
      </c>
      <c r="I11" s="166">
        <v>8</v>
      </c>
      <c r="J11" s="185">
        <v>9</v>
      </c>
      <c r="K11" s="166">
        <v>10</v>
      </c>
      <c r="L11" s="166">
        <v>11</v>
      </c>
      <c r="M11" s="166">
        <v>12</v>
      </c>
      <c r="N11" s="166">
        <v>13</v>
      </c>
      <c r="O11" s="166">
        <v>14</v>
      </c>
      <c r="P11" s="166">
        <v>15</v>
      </c>
      <c r="Q11" s="97">
        <v>16</v>
      </c>
      <c r="R11" s="94"/>
    </row>
    <row r="12" spans="1:20" s="230" customFormat="1" ht="25.5" customHeight="1">
      <c r="A12" s="224"/>
      <c r="B12" s="225" t="s">
        <v>189</v>
      </c>
      <c r="C12" s="226"/>
      <c r="D12" s="227"/>
      <c r="E12" s="228" t="s">
        <v>190</v>
      </c>
      <c r="F12" s="229">
        <f t="shared" ref="F12:Q12" si="0">F13</f>
        <v>82332748.810000002</v>
      </c>
      <c r="G12" s="229">
        <f t="shared" si="0"/>
        <v>82332748.810000002</v>
      </c>
      <c r="H12" s="229">
        <f t="shared" si="0"/>
        <v>52796924</v>
      </c>
      <c r="I12" s="229">
        <f t="shared" si="0"/>
        <v>7217255</v>
      </c>
      <c r="J12" s="229">
        <f t="shared" si="0"/>
        <v>0</v>
      </c>
      <c r="K12" s="229">
        <f t="shared" si="0"/>
        <v>6212986</v>
      </c>
      <c r="L12" s="229">
        <f t="shared" si="0"/>
        <v>4785908</v>
      </c>
      <c r="M12" s="229">
        <f t="shared" si="0"/>
        <v>1427078</v>
      </c>
      <c r="N12" s="229">
        <f t="shared" si="0"/>
        <v>0</v>
      </c>
      <c r="O12" s="229">
        <f t="shared" si="0"/>
        <v>0</v>
      </c>
      <c r="P12" s="229">
        <f t="shared" si="0"/>
        <v>4785908</v>
      </c>
      <c r="Q12" s="229">
        <f t="shared" si="0"/>
        <v>88545734.810000002</v>
      </c>
      <c r="R12" s="224"/>
      <c r="T12" s="231"/>
    </row>
    <row r="13" spans="1:20" s="221" customFormat="1" ht="25.5" customHeight="1">
      <c r="A13" s="219"/>
      <c r="B13" s="222" t="s">
        <v>191</v>
      </c>
      <c r="C13" s="223"/>
      <c r="D13" s="136"/>
      <c r="E13" s="126" t="s">
        <v>190</v>
      </c>
      <c r="F13" s="137">
        <f t="shared" ref="F13:Q13" si="1">F14+F17+F37+F42+F62+F66+F70+F73+F86</f>
        <v>82332748.810000002</v>
      </c>
      <c r="G13" s="137">
        <f t="shared" si="1"/>
        <v>82332748.810000002</v>
      </c>
      <c r="H13" s="137">
        <f t="shared" si="1"/>
        <v>52796924</v>
      </c>
      <c r="I13" s="137">
        <f t="shared" si="1"/>
        <v>7217255</v>
      </c>
      <c r="J13" s="137">
        <f t="shared" si="1"/>
        <v>0</v>
      </c>
      <c r="K13" s="137">
        <f t="shared" si="1"/>
        <v>6212986</v>
      </c>
      <c r="L13" s="137">
        <f t="shared" si="1"/>
        <v>4785908</v>
      </c>
      <c r="M13" s="137">
        <f t="shared" si="1"/>
        <v>1427078</v>
      </c>
      <c r="N13" s="137">
        <f t="shared" si="1"/>
        <v>0</v>
      </c>
      <c r="O13" s="137">
        <f t="shared" si="1"/>
        <v>0</v>
      </c>
      <c r="P13" s="137">
        <f t="shared" si="1"/>
        <v>4785908</v>
      </c>
      <c r="Q13" s="137">
        <f t="shared" si="1"/>
        <v>88545734.810000002</v>
      </c>
      <c r="R13" s="137" t="e">
        <f>R14+R17+R37+R42+R62+R66+R70+R73+#REF!+#REF!+#REF!+R86+#REF!</f>
        <v>#REF!</v>
      </c>
      <c r="S13" s="137" t="e">
        <f>S14+S17+S37+S42+S62+S66+S70+S73+#REF!+#REF!+#REF!+S86+#REF!</f>
        <v>#REF!</v>
      </c>
    </row>
    <row r="14" spans="1:20" s="221" customFormat="1" ht="16.899999999999999" customHeight="1">
      <c r="A14" s="219"/>
      <c r="B14" s="222"/>
      <c r="C14" s="222" t="s">
        <v>192</v>
      </c>
      <c r="D14" s="136"/>
      <c r="E14" s="126" t="s">
        <v>193</v>
      </c>
      <c r="F14" s="137">
        <f>F15+F16</f>
        <v>14693000</v>
      </c>
      <c r="G14" s="137">
        <f t="shared" ref="G14:Q14" si="2">G15+G16</f>
        <v>14693000</v>
      </c>
      <c r="H14" s="137">
        <f t="shared" si="2"/>
        <v>11165000</v>
      </c>
      <c r="I14" s="137">
        <f t="shared" si="2"/>
        <v>440000</v>
      </c>
      <c r="J14" s="137">
        <f t="shared" si="2"/>
        <v>0</v>
      </c>
      <c r="K14" s="137">
        <f t="shared" si="2"/>
        <v>0</v>
      </c>
      <c r="L14" s="137">
        <f t="shared" si="2"/>
        <v>0</v>
      </c>
      <c r="M14" s="137">
        <f t="shared" si="2"/>
        <v>0</v>
      </c>
      <c r="N14" s="137">
        <f t="shared" si="2"/>
        <v>0</v>
      </c>
      <c r="O14" s="137">
        <f t="shared" si="2"/>
        <v>0</v>
      </c>
      <c r="P14" s="137">
        <f t="shared" si="2"/>
        <v>0</v>
      </c>
      <c r="Q14" s="137">
        <f t="shared" si="2"/>
        <v>14693000</v>
      </c>
      <c r="R14" s="137" t="e">
        <f>#REF!+R15</f>
        <v>#REF!</v>
      </c>
      <c r="S14" s="137" t="e">
        <f>#REF!+S15</f>
        <v>#REF!</v>
      </c>
    </row>
    <row r="15" spans="1:20" s="95" customFormat="1" ht="39" customHeight="1">
      <c r="A15" s="94"/>
      <c r="B15" s="98" t="s">
        <v>194</v>
      </c>
      <c r="C15" s="166" t="s">
        <v>195</v>
      </c>
      <c r="D15" s="166" t="s">
        <v>196</v>
      </c>
      <c r="E15" s="99" t="s">
        <v>197</v>
      </c>
      <c r="F15" s="100">
        <f>G15</f>
        <v>14673000</v>
      </c>
      <c r="G15" s="168">
        <f>13878000+1300000+100000-605000</f>
        <v>14673000</v>
      </c>
      <c r="H15" s="168">
        <f>10765000+900000-500000</f>
        <v>11165000</v>
      </c>
      <c r="I15" s="168">
        <f>150000+70000+70000+150000-100000+100000</f>
        <v>440000</v>
      </c>
      <c r="J15" s="100">
        <v>0</v>
      </c>
      <c r="K15" s="102">
        <f>L15</f>
        <v>0</v>
      </c>
      <c r="L15" s="169">
        <v>0</v>
      </c>
      <c r="M15" s="100">
        <v>0</v>
      </c>
      <c r="N15" s="100">
        <v>0</v>
      </c>
      <c r="O15" s="100">
        <v>0</v>
      </c>
      <c r="P15" s="100">
        <f>L15</f>
        <v>0</v>
      </c>
      <c r="Q15" s="103">
        <f>F15+K15</f>
        <v>14673000</v>
      </c>
      <c r="R15" s="94"/>
    </row>
    <row r="16" spans="1:20" s="95" customFormat="1" ht="30" customHeight="1">
      <c r="A16" s="94"/>
      <c r="B16" s="104" t="s">
        <v>300</v>
      </c>
      <c r="C16" s="104" t="s">
        <v>294</v>
      </c>
      <c r="D16" s="105" t="s">
        <v>290</v>
      </c>
      <c r="E16" s="106" t="s">
        <v>301</v>
      </c>
      <c r="F16" s="100">
        <f>G16</f>
        <v>20000</v>
      </c>
      <c r="G16" s="170">
        <v>20000</v>
      </c>
      <c r="H16" s="53">
        <v>0</v>
      </c>
      <c r="I16" s="53">
        <v>0</v>
      </c>
      <c r="J16" s="100">
        <v>0</v>
      </c>
      <c r="K16" s="100">
        <v>0</v>
      </c>
      <c r="L16" s="53">
        <v>0</v>
      </c>
      <c r="M16" s="100">
        <v>0</v>
      </c>
      <c r="N16" s="100">
        <v>0</v>
      </c>
      <c r="O16" s="100">
        <v>0</v>
      </c>
      <c r="P16" s="100">
        <v>0</v>
      </c>
      <c r="Q16" s="103">
        <f>F16+K16</f>
        <v>20000</v>
      </c>
      <c r="R16" s="150"/>
    </row>
    <row r="17" spans="1:20" s="95" customFormat="1" ht="15" customHeight="1">
      <c r="A17" s="94"/>
      <c r="B17" s="164"/>
      <c r="C17" s="164">
        <v>1000</v>
      </c>
      <c r="D17" s="164"/>
      <c r="E17" s="107" t="s">
        <v>198</v>
      </c>
      <c r="F17" s="108">
        <f t="shared" ref="F17:Q17" si="3">F18+F19+F22+F26+F30+F29</f>
        <v>52190532</v>
      </c>
      <c r="G17" s="108">
        <f t="shared" si="3"/>
        <v>52190532</v>
      </c>
      <c r="H17" s="108">
        <f t="shared" si="3"/>
        <v>36913349</v>
      </c>
      <c r="I17" s="108">
        <f t="shared" si="3"/>
        <v>4199255</v>
      </c>
      <c r="J17" s="108">
        <f t="shared" si="3"/>
        <v>0</v>
      </c>
      <c r="K17" s="108">
        <f t="shared" si="3"/>
        <v>1823901</v>
      </c>
      <c r="L17" s="108">
        <f t="shared" si="3"/>
        <v>446523</v>
      </c>
      <c r="M17" s="108">
        <f t="shared" si="3"/>
        <v>1377378</v>
      </c>
      <c r="N17" s="108">
        <f t="shared" si="3"/>
        <v>0</v>
      </c>
      <c r="O17" s="108">
        <f t="shared" si="3"/>
        <v>0</v>
      </c>
      <c r="P17" s="108">
        <f t="shared" si="3"/>
        <v>446523</v>
      </c>
      <c r="Q17" s="108">
        <f t="shared" si="3"/>
        <v>54014433</v>
      </c>
      <c r="R17" s="94"/>
      <c r="T17" s="109"/>
    </row>
    <row r="18" spans="1:20" s="95" customFormat="1" ht="21" customHeight="1">
      <c r="A18" s="94"/>
      <c r="B18" s="54" t="s">
        <v>199</v>
      </c>
      <c r="C18" s="54" t="s">
        <v>200</v>
      </c>
      <c r="D18" s="54" t="s">
        <v>201</v>
      </c>
      <c r="E18" s="55" t="s">
        <v>202</v>
      </c>
      <c r="F18" s="113">
        <f>G18</f>
        <v>12637700</v>
      </c>
      <c r="G18" s="171">
        <f>10328200-495500+2730000-225000+250000+50000</f>
        <v>12637700</v>
      </c>
      <c r="H18" s="171">
        <f>6920000+900000</f>
        <v>7820000</v>
      </c>
      <c r="I18" s="171">
        <f>1025000-300000+400000+550000-250000+250000+50000</f>
        <v>1725000</v>
      </c>
      <c r="J18" s="146">
        <v>0</v>
      </c>
      <c r="K18" s="113">
        <f>M18+L18</f>
        <v>709000</v>
      </c>
      <c r="L18" s="172">
        <f>150000+58000-13000</f>
        <v>195000</v>
      </c>
      <c r="M18" s="171">
        <v>514000</v>
      </c>
      <c r="N18" s="113">
        <v>0</v>
      </c>
      <c r="O18" s="113">
        <v>0</v>
      </c>
      <c r="P18" s="113">
        <f>L18</f>
        <v>195000</v>
      </c>
      <c r="Q18" s="112">
        <f>F18+K18</f>
        <v>13346700</v>
      </c>
      <c r="R18" s="94"/>
    </row>
    <row r="19" spans="1:20" s="95" customFormat="1" ht="36" customHeight="1">
      <c r="A19" s="94"/>
      <c r="B19" s="54" t="s">
        <v>204</v>
      </c>
      <c r="C19" s="54" t="s">
        <v>205</v>
      </c>
      <c r="D19" s="54" t="s">
        <v>206</v>
      </c>
      <c r="E19" s="55" t="s">
        <v>313</v>
      </c>
      <c r="F19" s="113">
        <f t="shared" ref="F19:Q19" si="4">F20+F21</f>
        <v>13033900</v>
      </c>
      <c r="G19" s="113">
        <f t="shared" si="4"/>
        <v>13033900</v>
      </c>
      <c r="H19" s="113">
        <f t="shared" si="4"/>
        <v>7390000</v>
      </c>
      <c r="I19" s="113">
        <f t="shared" si="4"/>
        <v>2450000</v>
      </c>
      <c r="J19" s="113">
        <f t="shared" si="4"/>
        <v>0</v>
      </c>
      <c r="K19" s="113">
        <f>M19+L19</f>
        <v>714000</v>
      </c>
      <c r="L19" s="113">
        <f t="shared" si="4"/>
        <v>200000</v>
      </c>
      <c r="M19" s="113">
        <f t="shared" si="4"/>
        <v>514000</v>
      </c>
      <c r="N19" s="113">
        <f t="shared" si="4"/>
        <v>0</v>
      </c>
      <c r="O19" s="113">
        <f t="shared" si="4"/>
        <v>0</v>
      </c>
      <c r="P19" s="113">
        <f t="shared" ref="P19:P29" si="5">L19</f>
        <v>200000</v>
      </c>
      <c r="Q19" s="113">
        <f t="shared" si="4"/>
        <v>13747900</v>
      </c>
      <c r="R19" s="94"/>
    </row>
    <row r="20" spans="1:20" s="124" customFormat="1" ht="21" customHeight="1">
      <c r="A20" s="122"/>
      <c r="B20" s="165"/>
      <c r="C20" s="165"/>
      <c r="D20" s="165"/>
      <c r="E20" s="114" t="s">
        <v>203</v>
      </c>
      <c r="F20" s="110">
        <f>G20</f>
        <v>13033900</v>
      </c>
      <c r="G20" s="173">
        <f>10891900-393000+2250000-634523+634523+250000+50000-15000</f>
        <v>13033900</v>
      </c>
      <c r="H20" s="173">
        <f>6890000+500000</f>
        <v>7390000</v>
      </c>
      <c r="I20" s="173">
        <f>1465000+300000+450000-634523+634523+250000-15000</f>
        <v>2450000</v>
      </c>
      <c r="J20" s="111">
        <v>0</v>
      </c>
      <c r="K20" s="113">
        <f>M20+L20</f>
        <v>714000</v>
      </c>
      <c r="L20" s="173">
        <f>120000+80000</f>
        <v>200000</v>
      </c>
      <c r="M20" s="173">
        <v>514000</v>
      </c>
      <c r="N20" s="110">
        <v>0</v>
      </c>
      <c r="O20" s="110">
        <v>0</v>
      </c>
      <c r="P20" s="113">
        <f t="shared" si="5"/>
        <v>200000</v>
      </c>
      <c r="Q20" s="115">
        <f>F20+K20</f>
        <v>13747900</v>
      </c>
      <c r="R20" s="122"/>
    </row>
    <row r="21" spans="1:20" s="119" customFormat="1" ht="68.25" hidden="1" customHeight="1">
      <c r="A21" s="116"/>
      <c r="B21" s="117"/>
      <c r="C21" s="117"/>
      <c r="D21" s="117"/>
      <c r="E21" s="131" t="s">
        <v>207</v>
      </c>
      <c r="F21" s="132">
        <f>G21</f>
        <v>0</v>
      </c>
      <c r="G21" s="113"/>
      <c r="H21" s="153"/>
      <c r="I21" s="113">
        <v>0</v>
      </c>
      <c r="J21" s="146">
        <v>0</v>
      </c>
      <c r="K21" s="113">
        <f>M21+L21</f>
        <v>0</v>
      </c>
      <c r="L21" s="113">
        <v>0</v>
      </c>
      <c r="M21" s="113">
        <v>0</v>
      </c>
      <c r="N21" s="113">
        <v>0</v>
      </c>
      <c r="O21" s="113">
        <v>0</v>
      </c>
      <c r="P21" s="113">
        <f t="shared" si="5"/>
        <v>0</v>
      </c>
      <c r="Q21" s="112">
        <f>F21+K21</f>
        <v>0</v>
      </c>
      <c r="R21" s="116"/>
    </row>
    <row r="22" spans="1:20" s="95" customFormat="1" ht="34.5" customHeight="1">
      <c r="A22" s="94"/>
      <c r="B22" s="54" t="s">
        <v>208</v>
      </c>
      <c r="C22" s="54" t="s">
        <v>209</v>
      </c>
      <c r="D22" s="54" t="s">
        <v>206</v>
      </c>
      <c r="E22" s="55" t="s">
        <v>314</v>
      </c>
      <c r="F22" s="113">
        <f>G22</f>
        <v>24818800</v>
      </c>
      <c r="G22" s="186">
        <v>24818800</v>
      </c>
      <c r="H22" s="186">
        <v>20345000</v>
      </c>
      <c r="I22" s="113">
        <v>0</v>
      </c>
      <c r="J22" s="146">
        <v>0</v>
      </c>
      <c r="K22" s="113">
        <v>0</v>
      </c>
      <c r="L22" s="113">
        <v>0</v>
      </c>
      <c r="M22" s="113">
        <v>0</v>
      </c>
      <c r="N22" s="113">
        <v>0</v>
      </c>
      <c r="O22" s="113">
        <v>0</v>
      </c>
      <c r="P22" s="113">
        <f t="shared" si="5"/>
        <v>0</v>
      </c>
      <c r="Q22" s="112">
        <f>F22+K22</f>
        <v>24818800</v>
      </c>
      <c r="R22" s="94"/>
    </row>
    <row r="23" spans="1:20" s="95" customFormat="1" ht="0.75" customHeight="1">
      <c r="A23" s="94"/>
      <c r="B23" s="166"/>
      <c r="C23" s="166"/>
      <c r="D23" s="166"/>
      <c r="E23" s="55"/>
      <c r="F23" s="113"/>
      <c r="G23" s="113"/>
      <c r="H23" s="113"/>
      <c r="I23" s="113"/>
      <c r="J23" s="146"/>
      <c r="K23" s="113"/>
      <c r="L23" s="113"/>
      <c r="M23" s="113"/>
      <c r="N23" s="113"/>
      <c r="O23" s="113"/>
      <c r="P23" s="113">
        <f t="shared" si="5"/>
        <v>0</v>
      </c>
      <c r="Q23" s="112"/>
      <c r="R23" s="94"/>
    </row>
    <row r="24" spans="1:20" s="95" customFormat="1" ht="29.25" hidden="1" customHeight="1">
      <c r="A24" s="94"/>
      <c r="B24" s="166"/>
      <c r="C24" s="166"/>
      <c r="D24" s="166"/>
      <c r="E24" s="55"/>
      <c r="F24" s="113"/>
      <c r="G24" s="113"/>
      <c r="H24" s="113"/>
      <c r="I24" s="113"/>
      <c r="J24" s="187"/>
      <c r="K24" s="125"/>
      <c r="L24" s="125"/>
      <c r="M24" s="125"/>
      <c r="N24" s="125"/>
      <c r="O24" s="125"/>
      <c r="P24" s="113">
        <f t="shared" si="5"/>
        <v>0</v>
      </c>
      <c r="Q24" s="121"/>
      <c r="R24" s="94"/>
    </row>
    <row r="25" spans="1:20" s="95" customFormat="1" ht="30" hidden="1" customHeight="1">
      <c r="A25" s="94"/>
      <c r="B25" s="166"/>
      <c r="C25" s="166"/>
      <c r="D25" s="166"/>
      <c r="E25" s="55"/>
      <c r="F25" s="113"/>
      <c r="G25" s="113"/>
      <c r="H25" s="113"/>
      <c r="I25" s="146"/>
      <c r="J25" s="113"/>
      <c r="K25" s="113"/>
      <c r="L25" s="113"/>
      <c r="M25" s="113"/>
      <c r="N25" s="113"/>
      <c r="O25" s="113"/>
      <c r="P25" s="113">
        <f t="shared" si="5"/>
        <v>0</v>
      </c>
      <c r="Q25" s="121"/>
      <c r="R25" s="94"/>
    </row>
    <row r="26" spans="1:20" s="95" customFormat="1" ht="27" customHeight="1">
      <c r="A26" s="94"/>
      <c r="B26" s="54" t="s">
        <v>210</v>
      </c>
      <c r="C26" s="166">
        <v>1160</v>
      </c>
      <c r="D26" s="54" t="s">
        <v>211</v>
      </c>
      <c r="E26" s="55" t="s">
        <v>212</v>
      </c>
      <c r="F26" s="113">
        <f t="shared" ref="F26:F36" si="6">G26</f>
        <v>1691620</v>
      </c>
      <c r="G26" s="149">
        <f>G27+G28</f>
        <v>1691620</v>
      </c>
      <c r="H26" s="149">
        <f>H27+H28</f>
        <v>1358349</v>
      </c>
      <c r="I26" s="149">
        <f>I27+I28</f>
        <v>24255</v>
      </c>
      <c r="J26" s="113">
        <v>0</v>
      </c>
      <c r="K26" s="113">
        <v>0</v>
      </c>
      <c r="L26" s="113">
        <v>0</v>
      </c>
      <c r="M26" s="113">
        <v>0</v>
      </c>
      <c r="N26" s="113">
        <v>0</v>
      </c>
      <c r="O26" s="113">
        <v>0</v>
      </c>
      <c r="P26" s="113">
        <f t="shared" si="5"/>
        <v>0</v>
      </c>
      <c r="Q26" s="121">
        <f t="shared" ref="Q26:Q36" si="7">K26+F26</f>
        <v>1691620</v>
      </c>
      <c r="R26" s="94"/>
    </row>
    <row r="27" spans="1:20" s="124" customFormat="1" ht="27" customHeight="1">
      <c r="A27" s="122"/>
      <c r="B27" s="123"/>
      <c r="C27" s="165"/>
      <c r="D27" s="123"/>
      <c r="E27" s="114" t="str">
        <f>E20</f>
        <v>в т.ч.  за рахунок коштів місцевого бюджету</v>
      </c>
      <c r="F27" s="110">
        <f t="shared" si="6"/>
        <v>782877</v>
      </c>
      <c r="G27" s="173">
        <f>429475+577200-223798</f>
        <v>782877</v>
      </c>
      <c r="H27" s="175">
        <f>323120+481131-183440+10</f>
        <v>620821</v>
      </c>
      <c r="I27" s="173">
        <v>15500</v>
      </c>
      <c r="J27" s="110">
        <v>0</v>
      </c>
      <c r="K27" s="110">
        <v>0</v>
      </c>
      <c r="L27" s="110">
        <v>0</v>
      </c>
      <c r="M27" s="110">
        <v>0</v>
      </c>
      <c r="N27" s="110">
        <v>0</v>
      </c>
      <c r="O27" s="110">
        <v>0</v>
      </c>
      <c r="P27" s="113">
        <f t="shared" si="5"/>
        <v>0</v>
      </c>
      <c r="Q27" s="120">
        <f t="shared" si="7"/>
        <v>782877</v>
      </c>
      <c r="R27" s="122"/>
    </row>
    <row r="28" spans="1:20" s="124" customFormat="1" ht="22.5" customHeight="1">
      <c r="A28" s="122"/>
      <c r="B28" s="123"/>
      <c r="C28" s="165"/>
      <c r="D28" s="123"/>
      <c r="E28" s="114" t="s">
        <v>213</v>
      </c>
      <c r="F28" s="118">
        <f t="shared" si="6"/>
        <v>908743</v>
      </c>
      <c r="G28" s="174">
        <f>609523+299220</f>
        <v>908743</v>
      </c>
      <c r="H28" s="176">
        <f>488228+249300</f>
        <v>737528</v>
      </c>
      <c r="I28" s="174">
        <v>8755</v>
      </c>
      <c r="J28" s="110">
        <v>0</v>
      </c>
      <c r="K28" s="110">
        <v>0</v>
      </c>
      <c r="L28" s="110">
        <v>0</v>
      </c>
      <c r="M28" s="110">
        <v>0</v>
      </c>
      <c r="N28" s="110">
        <v>0</v>
      </c>
      <c r="O28" s="110">
        <v>0</v>
      </c>
      <c r="P28" s="113">
        <f t="shared" si="5"/>
        <v>0</v>
      </c>
      <c r="Q28" s="110">
        <f t="shared" si="7"/>
        <v>908743</v>
      </c>
      <c r="R28" s="122"/>
    </row>
    <row r="29" spans="1:20" s="95" customFormat="1" ht="70.5" customHeight="1">
      <c r="A29" s="94"/>
      <c r="B29" s="54" t="s">
        <v>342</v>
      </c>
      <c r="C29" s="128">
        <v>1291</v>
      </c>
      <c r="D29" s="130" t="s">
        <v>211</v>
      </c>
      <c r="E29" s="131" t="s">
        <v>341</v>
      </c>
      <c r="F29" s="118">
        <f t="shared" si="6"/>
        <v>8512</v>
      </c>
      <c r="G29" s="174">
        <v>8512</v>
      </c>
      <c r="H29" s="110">
        <v>0</v>
      </c>
      <c r="I29" s="110">
        <v>0</v>
      </c>
      <c r="J29" s="110">
        <v>0</v>
      </c>
      <c r="K29" s="110">
        <f>L29</f>
        <v>51523</v>
      </c>
      <c r="L29" s="208">
        <v>51523</v>
      </c>
      <c r="M29" s="110">
        <v>0</v>
      </c>
      <c r="N29" s="110">
        <v>0</v>
      </c>
      <c r="O29" s="110">
        <v>0</v>
      </c>
      <c r="P29" s="113">
        <f t="shared" si="5"/>
        <v>51523</v>
      </c>
      <c r="Q29" s="110">
        <f t="shared" si="7"/>
        <v>60035</v>
      </c>
      <c r="R29" s="94"/>
    </row>
    <row r="30" spans="1:20" s="95" customFormat="1" ht="69" customHeight="1">
      <c r="A30" s="94"/>
      <c r="B30" s="54" t="s">
        <v>353</v>
      </c>
      <c r="C30" s="128">
        <v>1292</v>
      </c>
      <c r="D30" s="130" t="s">
        <v>211</v>
      </c>
      <c r="E30" s="131" t="s">
        <v>354</v>
      </c>
      <c r="F30" s="118">
        <f t="shared" si="6"/>
        <v>0</v>
      </c>
      <c r="G30" s="110">
        <f t="shared" ref="G30:K30" si="8">G36+G31</f>
        <v>0</v>
      </c>
      <c r="H30" s="110">
        <f t="shared" si="8"/>
        <v>0</v>
      </c>
      <c r="I30" s="110">
        <f t="shared" si="8"/>
        <v>0</v>
      </c>
      <c r="J30" s="110">
        <f t="shared" si="8"/>
        <v>0</v>
      </c>
      <c r="K30" s="110">
        <f t="shared" si="8"/>
        <v>349378</v>
      </c>
      <c r="L30" s="110">
        <f t="shared" ref="L30" si="9">L36+L31</f>
        <v>0</v>
      </c>
      <c r="M30" s="110">
        <f t="shared" ref="M30" si="10">M36+M31</f>
        <v>349378</v>
      </c>
      <c r="N30" s="110">
        <f t="shared" ref="N30" si="11">N36+N31</f>
        <v>0</v>
      </c>
      <c r="O30" s="110">
        <f t="shared" ref="O30" si="12">O36+O31</f>
        <v>0</v>
      </c>
      <c r="P30" s="110">
        <f t="shared" ref="P30" si="13">P36+P31</f>
        <v>0</v>
      </c>
      <c r="Q30" s="110">
        <f t="shared" ref="Q30" si="14">Q36+Q31</f>
        <v>349378</v>
      </c>
      <c r="R30" s="94"/>
    </row>
    <row r="31" spans="1:20" s="95" customFormat="1" ht="43.5" customHeight="1">
      <c r="A31" s="94"/>
      <c r="B31" s="205"/>
      <c r="C31" s="128"/>
      <c r="D31" s="128"/>
      <c r="E31" s="194" t="s">
        <v>363</v>
      </c>
      <c r="F31" s="118">
        <f t="shared" ref="F31" si="15">G31</f>
        <v>0</v>
      </c>
      <c r="G31" s="110">
        <v>0</v>
      </c>
      <c r="H31" s="110">
        <v>0</v>
      </c>
      <c r="I31" s="110">
        <v>0</v>
      </c>
      <c r="J31" s="110">
        <v>0</v>
      </c>
      <c r="K31" s="110">
        <f>M31</f>
        <v>300477</v>
      </c>
      <c r="L31" s="110">
        <v>0</v>
      </c>
      <c r="M31" s="208">
        <v>300477</v>
      </c>
      <c r="N31" s="110">
        <v>0</v>
      </c>
      <c r="O31" s="110">
        <v>0</v>
      </c>
      <c r="P31" s="110">
        <v>0</v>
      </c>
      <c r="Q31" s="110">
        <f t="shared" ref="Q31" si="16">K31+F31</f>
        <v>300477</v>
      </c>
      <c r="R31" s="94"/>
    </row>
    <row r="32" spans="1:20" s="95" customFormat="1" ht="15.75" customHeight="1">
      <c r="A32" s="94"/>
      <c r="B32" s="294" t="s">
        <v>178</v>
      </c>
      <c r="C32" s="294" t="s">
        <v>179</v>
      </c>
      <c r="D32" s="294" t="s">
        <v>180</v>
      </c>
      <c r="E32" s="294" t="s">
        <v>181</v>
      </c>
      <c r="F32" s="296" t="s">
        <v>160</v>
      </c>
      <c r="G32" s="296"/>
      <c r="H32" s="296"/>
      <c r="I32" s="296"/>
      <c r="J32" s="296"/>
      <c r="K32" s="292" t="s">
        <v>9</v>
      </c>
      <c r="L32" s="292"/>
      <c r="M32" s="292"/>
      <c r="N32" s="292"/>
      <c r="O32" s="292"/>
      <c r="P32" s="292"/>
      <c r="Q32" s="293" t="s">
        <v>182</v>
      </c>
      <c r="R32" s="94"/>
    </row>
    <row r="33" spans="1:19" s="95" customFormat="1" ht="20.25" customHeight="1">
      <c r="A33" s="94"/>
      <c r="B33" s="294"/>
      <c r="C33" s="294"/>
      <c r="D33" s="294"/>
      <c r="E33" s="294"/>
      <c r="F33" s="292" t="s">
        <v>10</v>
      </c>
      <c r="G33" s="294" t="s">
        <v>183</v>
      </c>
      <c r="H33" s="294" t="s">
        <v>184</v>
      </c>
      <c r="I33" s="294"/>
      <c r="J33" s="295" t="s">
        <v>185</v>
      </c>
      <c r="K33" s="292" t="str">
        <f>F33</f>
        <v>усього</v>
      </c>
      <c r="L33" s="294" t="s">
        <v>186</v>
      </c>
      <c r="M33" s="294" t="s">
        <v>183</v>
      </c>
      <c r="N33" s="294" t="s">
        <v>184</v>
      </c>
      <c r="O33" s="294"/>
      <c r="P33" s="294" t="s">
        <v>185</v>
      </c>
      <c r="Q33" s="293"/>
      <c r="R33" s="94"/>
    </row>
    <row r="34" spans="1:19" s="95" customFormat="1" ht="82.5" customHeight="1">
      <c r="A34" s="94"/>
      <c r="B34" s="294"/>
      <c r="C34" s="294"/>
      <c r="D34" s="294"/>
      <c r="E34" s="294"/>
      <c r="F34" s="292"/>
      <c r="G34" s="294"/>
      <c r="H34" s="243" t="s">
        <v>187</v>
      </c>
      <c r="I34" s="243" t="s">
        <v>188</v>
      </c>
      <c r="J34" s="295"/>
      <c r="K34" s="292"/>
      <c r="L34" s="294"/>
      <c r="M34" s="294"/>
      <c r="N34" s="243" t="s">
        <v>187</v>
      </c>
      <c r="O34" s="243" t="s">
        <v>188</v>
      </c>
      <c r="P34" s="294"/>
      <c r="Q34" s="293"/>
      <c r="R34" s="94"/>
    </row>
    <row r="35" spans="1:19" s="95" customFormat="1" ht="15" customHeight="1">
      <c r="A35" s="94"/>
      <c r="B35" s="243">
        <v>1</v>
      </c>
      <c r="C35" s="243">
        <v>2</v>
      </c>
      <c r="D35" s="243">
        <v>3</v>
      </c>
      <c r="E35" s="243">
        <v>4</v>
      </c>
      <c r="F35" s="243">
        <v>5</v>
      </c>
      <c r="G35" s="243">
        <v>6</v>
      </c>
      <c r="H35" s="243">
        <v>7</v>
      </c>
      <c r="I35" s="243">
        <v>8</v>
      </c>
      <c r="J35" s="243">
        <v>9</v>
      </c>
      <c r="K35" s="243">
        <v>10</v>
      </c>
      <c r="L35" s="243">
        <v>11</v>
      </c>
      <c r="M35" s="243">
        <v>12</v>
      </c>
      <c r="N35" s="243">
        <v>13</v>
      </c>
      <c r="O35" s="243">
        <v>14</v>
      </c>
      <c r="P35" s="243">
        <v>15</v>
      </c>
      <c r="Q35" s="243">
        <v>16</v>
      </c>
      <c r="R35" s="94"/>
    </row>
    <row r="36" spans="1:19" s="95" customFormat="1" ht="43.5" customHeight="1">
      <c r="A36" s="94"/>
      <c r="B36" s="166"/>
      <c r="C36" s="128"/>
      <c r="D36" s="128"/>
      <c r="E36" s="194" t="s">
        <v>355</v>
      </c>
      <c r="F36" s="118">
        <f t="shared" si="6"/>
        <v>0</v>
      </c>
      <c r="G36" s="110">
        <v>0</v>
      </c>
      <c r="H36" s="110">
        <v>0</v>
      </c>
      <c r="I36" s="110">
        <v>0</v>
      </c>
      <c r="J36" s="110">
        <v>0</v>
      </c>
      <c r="K36" s="110">
        <f>M36</f>
        <v>48901</v>
      </c>
      <c r="L36" s="110">
        <v>0</v>
      </c>
      <c r="M36" s="208">
        <f>48901</f>
        <v>48901</v>
      </c>
      <c r="N36" s="110">
        <v>0</v>
      </c>
      <c r="O36" s="110">
        <v>0</v>
      </c>
      <c r="P36" s="110">
        <v>0</v>
      </c>
      <c r="Q36" s="110">
        <f t="shared" si="7"/>
        <v>48901</v>
      </c>
      <c r="R36" s="94"/>
    </row>
    <row r="37" spans="1:19" s="221" customFormat="1" ht="16.149999999999999" customHeight="1">
      <c r="A37" s="219"/>
      <c r="B37" s="136"/>
      <c r="C37" s="136">
        <v>2000</v>
      </c>
      <c r="D37" s="136"/>
      <c r="E37" s="126" t="s">
        <v>214</v>
      </c>
      <c r="F37" s="220">
        <f>F38+F41</f>
        <v>1890820</v>
      </c>
      <c r="G37" s="220">
        <f t="shared" ref="G37:Q37" si="17">G38+G41</f>
        <v>1890820</v>
      </c>
      <c r="H37" s="220">
        <f t="shared" si="17"/>
        <v>0</v>
      </c>
      <c r="I37" s="220">
        <f t="shared" si="17"/>
        <v>0</v>
      </c>
      <c r="J37" s="220">
        <f t="shared" si="17"/>
        <v>0</v>
      </c>
      <c r="K37" s="220">
        <f t="shared" si="17"/>
        <v>0</v>
      </c>
      <c r="L37" s="220">
        <f t="shared" si="17"/>
        <v>0</v>
      </c>
      <c r="M37" s="220">
        <f t="shared" si="17"/>
        <v>0</v>
      </c>
      <c r="N37" s="220">
        <f t="shared" si="17"/>
        <v>0</v>
      </c>
      <c r="O37" s="220">
        <f t="shared" si="17"/>
        <v>0</v>
      </c>
      <c r="P37" s="220">
        <f t="shared" si="17"/>
        <v>0</v>
      </c>
      <c r="Q37" s="220">
        <f t="shared" si="17"/>
        <v>1890820</v>
      </c>
      <c r="R37" s="219"/>
    </row>
    <row r="38" spans="1:19" s="95" customFormat="1" ht="42.75" customHeight="1">
      <c r="A38" s="94"/>
      <c r="B38" s="54" t="s">
        <v>215</v>
      </c>
      <c r="C38" s="166">
        <v>2111</v>
      </c>
      <c r="D38" s="166" t="s">
        <v>216</v>
      </c>
      <c r="E38" s="55" t="s">
        <v>217</v>
      </c>
      <c r="F38" s="113">
        <f>G38</f>
        <v>1590820</v>
      </c>
      <c r="G38" s="113">
        <f>G39+G40</f>
        <v>1590820</v>
      </c>
      <c r="H38" s="113">
        <f t="shared" ref="H38:P38" si="18">H39</f>
        <v>0</v>
      </c>
      <c r="I38" s="113">
        <f t="shared" si="18"/>
        <v>0</v>
      </c>
      <c r="J38" s="113">
        <f t="shared" si="18"/>
        <v>0</v>
      </c>
      <c r="K38" s="113">
        <f t="shared" si="18"/>
        <v>0</v>
      </c>
      <c r="L38" s="113">
        <f t="shared" si="18"/>
        <v>0</v>
      </c>
      <c r="M38" s="113">
        <f t="shared" si="18"/>
        <v>0</v>
      </c>
      <c r="N38" s="113">
        <f t="shared" si="18"/>
        <v>0</v>
      </c>
      <c r="O38" s="113">
        <f t="shared" si="18"/>
        <v>0</v>
      </c>
      <c r="P38" s="113">
        <f t="shared" si="18"/>
        <v>0</v>
      </c>
      <c r="Q38" s="112">
        <f>F38+K38</f>
        <v>1590820</v>
      </c>
      <c r="R38" s="94"/>
    </row>
    <row r="39" spans="1:19" s="124" customFormat="1" ht="27" customHeight="1">
      <c r="A39" s="122"/>
      <c r="B39" s="165"/>
      <c r="C39" s="165"/>
      <c r="D39" s="165"/>
      <c r="E39" s="114" t="s">
        <v>203</v>
      </c>
      <c r="F39" s="110">
        <f>G39</f>
        <v>1590820</v>
      </c>
      <c r="G39" s="173">
        <f>1530820+60000</f>
        <v>1590820</v>
      </c>
      <c r="H39" s="110">
        <v>0</v>
      </c>
      <c r="I39" s="110">
        <v>0</v>
      </c>
      <c r="J39" s="111">
        <v>0</v>
      </c>
      <c r="K39" s="110">
        <v>0</v>
      </c>
      <c r="L39" s="110">
        <v>0</v>
      </c>
      <c r="M39" s="110">
        <v>0</v>
      </c>
      <c r="N39" s="110">
        <v>0</v>
      </c>
      <c r="O39" s="110">
        <v>0</v>
      </c>
      <c r="P39" s="110">
        <v>0</v>
      </c>
      <c r="Q39" s="115">
        <f>F39+K39</f>
        <v>1590820</v>
      </c>
      <c r="R39" s="122"/>
    </row>
    <row r="40" spans="1:19" s="129" customFormat="1" ht="24" hidden="1" customHeight="1">
      <c r="A40" s="127"/>
      <c r="B40" s="128"/>
      <c r="C40" s="128"/>
      <c r="D40" s="128"/>
      <c r="E40" s="131" t="str">
        <f>E21</f>
        <v>в т.ч. за рахунок дотації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v>
      </c>
      <c r="F40" s="132">
        <f>G40</f>
        <v>0</v>
      </c>
      <c r="G40" s="153"/>
      <c r="H40" s="132">
        <v>0</v>
      </c>
      <c r="I40" s="132">
        <v>0</v>
      </c>
      <c r="J40" s="133">
        <v>0</v>
      </c>
      <c r="K40" s="132">
        <v>0</v>
      </c>
      <c r="L40" s="132">
        <v>0</v>
      </c>
      <c r="M40" s="132">
        <v>0</v>
      </c>
      <c r="N40" s="132">
        <v>0</v>
      </c>
      <c r="O40" s="132">
        <v>0</v>
      </c>
      <c r="P40" s="132">
        <v>0</v>
      </c>
      <c r="Q40" s="156">
        <f>F40+K40</f>
        <v>0</v>
      </c>
      <c r="R40" s="127"/>
    </row>
    <row r="41" spans="1:19" s="129" customFormat="1" ht="21" customHeight="1">
      <c r="A41" s="127"/>
      <c r="B41" s="130" t="s">
        <v>218</v>
      </c>
      <c r="C41" s="128">
        <v>2152</v>
      </c>
      <c r="D41" s="130" t="s">
        <v>219</v>
      </c>
      <c r="E41" s="131" t="s">
        <v>220</v>
      </c>
      <c r="F41" s="132">
        <f>G41</f>
        <v>300000</v>
      </c>
      <c r="G41" s="186">
        <v>300000</v>
      </c>
      <c r="H41" s="132">
        <v>0</v>
      </c>
      <c r="I41" s="132">
        <v>0</v>
      </c>
      <c r="J41" s="133">
        <v>0</v>
      </c>
      <c r="K41" s="132">
        <v>0</v>
      </c>
      <c r="L41" s="132">
        <v>0</v>
      </c>
      <c r="M41" s="132">
        <v>0</v>
      </c>
      <c r="N41" s="132">
        <v>0</v>
      </c>
      <c r="O41" s="132">
        <v>0</v>
      </c>
      <c r="P41" s="132">
        <v>0</v>
      </c>
      <c r="Q41" s="156">
        <f>F41+K41</f>
        <v>300000</v>
      </c>
      <c r="R41" s="127"/>
    </row>
    <row r="42" spans="1:19" s="138" customFormat="1" ht="30" customHeight="1">
      <c r="A42" s="134"/>
      <c r="B42" s="135"/>
      <c r="C42" s="136">
        <v>3000</v>
      </c>
      <c r="D42" s="136"/>
      <c r="E42" s="126" t="s">
        <v>221</v>
      </c>
      <c r="F42" s="137">
        <f t="shared" ref="F42:Q42" si="19">F44+F45+F43+F52+F59+F60+F53+F46+F48+F51</f>
        <v>4370337</v>
      </c>
      <c r="G42" s="137">
        <f t="shared" si="19"/>
        <v>4370337</v>
      </c>
      <c r="H42" s="137">
        <f t="shared" si="19"/>
        <v>1925825</v>
      </c>
      <c r="I42" s="137">
        <f t="shared" si="19"/>
        <v>95000</v>
      </c>
      <c r="J42" s="137">
        <f t="shared" si="19"/>
        <v>0</v>
      </c>
      <c r="K42" s="137">
        <f t="shared" si="19"/>
        <v>2000</v>
      </c>
      <c r="L42" s="137">
        <f t="shared" si="19"/>
        <v>0</v>
      </c>
      <c r="M42" s="137">
        <f t="shared" si="19"/>
        <v>2000</v>
      </c>
      <c r="N42" s="137">
        <f t="shared" si="19"/>
        <v>0</v>
      </c>
      <c r="O42" s="137">
        <f t="shared" si="19"/>
        <v>0</v>
      </c>
      <c r="P42" s="137">
        <f t="shared" si="19"/>
        <v>0</v>
      </c>
      <c r="Q42" s="137">
        <f t="shared" si="19"/>
        <v>4372337</v>
      </c>
      <c r="R42" s="137" t="e">
        <f>#REF!+R52+#REF!+R53+R46+R48</f>
        <v>#REF!</v>
      </c>
      <c r="S42" s="137" t="e">
        <f>#REF!+S52+#REF!+S53+S46+S48</f>
        <v>#REF!</v>
      </c>
    </row>
    <row r="43" spans="1:19" s="95" customFormat="1" ht="23.45" customHeight="1">
      <c r="A43" s="94"/>
      <c r="B43" s="54" t="s">
        <v>222</v>
      </c>
      <c r="C43" s="54" t="s">
        <v>223</v>
      </c>
      <c r="D43" s="54" t="s">
        <v>224</v>
      </c>
      <c r="E43" s="55" t="s">
        <v>225</v>
      </c>
      <c r="F43" s="113">
        <f t="shared" ref="F43:F52" si="20">G43</f>
        <v>17972</v>
      </c>
      <c r="G43" s="171">
        <v>17972</v>
      </c>
      <c r="H43" s="113">
        <v>0</v>
      </c>
      <c r="I43" s="113">
        <v>0</v>
      </c>
      <c r="J43" s="146">
        <v>0</v>
      </c>
      <c r="K43" s="113">
        <v>0</v>
      </c>
      <c r="L43" s="113">
        <v>0</v>
      </c>
      <c r="M43" s="113">
        <v>0</v>
      </c>
      <c r="N43" s="113">
        <v>0</v>
      </c>
      <c r="O43" s="113">
        <v>0</v>
      </c>
      <c r="P43" s="113">
        <v>0</v>
      </c>
      <c r="Q43" s="112">
        <f t="shared" ref="Q43:Q58" si="21">F43+K43</f>
        <v>17972</v>
      </c>
      <c r="R43" s="94"/>
    </row>
    <row r="44" spans="1:19" s="95" customFormat="1" ht="27.75" customHeight="1">
      <c r="A44" s="94"/>
      <c r="B44" s="54" t="s">
        <v>226</v>
      </c>
      <c r="C44" s="54" t="s">
        <v>227</v>
      </c>
      <c r="D44" s="54" t="s">
        <v>224</v>
      </c>
      <c r="E44" s="55" t="s">
        <v>228</v>
      </c>
      <c r="F44" s="113">
        <f t="shared" si="20"/>
        <v>331880</v>
      </c>
      <c r="G44" s="171">
        <v>331880</v>
      </c>
      <c r="H44" s="113">
        <v>0</v>
      </c>
      <c r="I44" s="113">
        <v>0</v>
      </c>
      <c r="J44" s="146">
        <v>0</v>
      </c>
      <c r="K44" s="113">
        <v>0</v>
      </c>
      <c r="L44" s="113">
        <v>0</v>
      </c>
      <c r="M44" s="113">
        <v>0</v>
      </c>
      <c r="N44" s="113">
        <v>0</v>
      </c>
      <c r="O44" s="113">
        <v>0</v>
      </c>
      <c r="P44" s="113">
        <v>0</v>
      </c>
      <c r="Q44" s="112">
        <f t="shared" si="21"/>
        <v>331880</v>
      </c>
      <c r="R44" s="94"/>
    </row>
    <row r="45" spans="1:19" s="95" customFormat="1" ht="31.5" customHeight="1">
      <c r="A45" s="94"/>
      <c r="B45" s="54" t="s">
        <v>229</v>
      </c>
      <c r="C45" s="54" t="s">
        <v>230</v>
      </c>
      <c r="D45" s="54" t="s">
        <v>224</v>
      </c>
      <c r="E45" s="99" t="s">
        <v>231</v>
      </c>
      <c r="F45" s="113">
        <f t="shared" si="20"/>
        <v>73500</v>
      </c>
      <c r="G45" s="171">
        <v>73500</v>
      </c>
      <c r="H45" s="113">
        <v>0</v>
      </c>
      <c r="I45" s="113">
        <v>0</v>
      </c>
      <c r="J45" s="146">
        <v>0</v>
      </c>
      <c r="K45" s="113">
        <v>0</v>
      </c>
      <c r="L45" s="113">
        <v>0</v>
      </c>
      <c r="M45" s="113">
        <v>0</v>
      </c>
      <c r="N45" s="113">
        <v>0</v>
      </c>
      <c r="O45" s="113">
        <v>0</v>
      </c>
      <c r="P45" s="113">
        <v>0</v>
      </c>
      <c r="Q45" s="112">
        <f t="shared" si="21"/>
        <v>73500</v>
      </c>
      <c r="R45" s="94"/>
    </row>
    <row r="46" spans="1:19" s="95" customFormat="1" ht="38.25" customHeight="1">
      <c r="A46" s="94"/>
      <c r="B46" s="54" t="s">
        <v>232</v>
      </c>
      <c r="C46" s="54" t="s">
        <v>233</v>
      </c>
      <c r="D46" s="54" t="s">
        <v>224</v>
      </c>
      <c r="E46" s="99" t="s">
        <v>234</v>
      </c>
      <c r="F46" s="113">
        <f t="shared" si="20"/>
        <v>88088</v>
      </c>
      <c r="G46" s="149">
        <f>G47</f>
        <v>88088</v>
      </c>
      <c r="H46" s="113">
        <v>0</v>
      </c>
      <c r="I46" s="113">
        <v>0</v>
      </c>
      <c r="J46" s="146">
        <v>0</v>
      </c>
      <c r="K46" s="113">
        <v>0</v>
      </c>
      <c r="L46" s="113">
        <v>0</v>
      </c>
      <c r="M46" s="113">
        <v>0</v>
      </c>
      <c r="N46" s="113">
        <v>0</v>
      </c>
      <c r="O46" s="113">
        <v>0</v>
      </c>
      <c r="P46" s="113">
        <v>0</v>
      </c>
      <c r="Q46" s="112">
        <f t="shared" si="21"/>
        <v>88088</v>
      </c>
      <c r="R46" s="94"/>
    </row>
    <row r="47" spans="1:19" s="124" customFormat="1" ht="17.25" customHeight="1">
      <c r="A47" s="122"/>
      <c r="B47" s="123"/>
      <c r="C47" s="123"/>
      <c r="D47" s="123"/>
      <c r="E47" s="139" t="str">
        <f>E28</f>
        <v>в. т.ч.  за рахунок субвенції з інших місцевих бюджетів</v>
      </c>
      <c r="F47" s="110">
        <f t="shared" si="20"/>
        <v>88088</v>
      </c>
      <c r="G47" s="173">
        <v>88088</v>
      </c>
      <c r="H47" s="110">
        <v>0</v>
      </c>
      <c r="I47" s="110">
        <v>0</v>
      </c>
      <c r="J47" s="111">
        <v>0</v>
      </c>
      <c r="K47" s="110">
        <v>0</v>
      </c>
      <c r="L47" s="110">
        <v>0</v>
      </c>
      <c r="M47" s="110">
        <v>0</v>
      </c>
      <c r="N47" s="110">
        <v>0</v>
      </c>
      <c r="O47" s="110">
        <v>0</v>
      </c>
      <c r="P47" s="110">
        <v>0</v>
      </c>
      <c r="Q47" s="115">
        <f t="shared" si="21"/>
        <v>88088</v>
      </c>
      <c r="R47" s="122"/>
    </row>
    <row r="48" spans="1:19" s="95" customFormat="1" ht="33" customHeight="1">
      <c r="A48" s="94"/>
      <c r="B48" s="54" t="s">
        <v>235</v>
      </c>
      <c r="C48" s="54" t="s">
        <v>236</v>
      </c>
      <c r="D48" s="54" t="s">
        <v>224</v>
      </c>
      <c r="E48" s="99" t="s">
        <v>237</v>
      </c>
      <c r="F48" s="113">
        <f t="shared" si="20"/>
        <v>209018</v>
      </c>
      <c r="G48" s="149">
        <f>G50+G49</f>
        <v>209018</v>
      </c>
      <c r="H48" s="113">
        <v>0</v>
      </c>
      <c r="I48" s="113">
        <v>0</v>
      </c>
      <c r="J48" s="146">
        <v>0</v>
      </c>
      <c r="K48" s="113">
        <v>0</v>
      </c>
      <c r="L48" s="113">
        <v>0</v>
      </c>
      <c r="M48" s="113">
        <v>0</v>
      </c>
      <c r="N48" s="113">
        <v>0</v>
      </c>
      <c r="O48" s="113">
        <v>0</v>
      </c>
      <c r="P48" s="113">
        <v>0</v>
      </c>
      <c r="Q48" s="112">
        <f t="shared" si="21"/>
        <v>209018</v>
      </c>
      <c r="R48" s="94"/>
    </row>
    <row r="49" spans="1:18" s="124" customFormat="1" ht="12.75" customHeight="1">
      <c r="A49" s="122"/>
      <c r="B49" s="123"/>
      <c r="C49" s="123"/>
      <c r="D49" s="123"/>
      <c r="E49" s="114" t="s">
        <v>203</v>
      </c>
      <c r="F49" s="110">
        <f t="shared" si="20"/>
        <v>200000</v>
      </c>
      <c r="G49" s="173">
        <f>160000-118312+158312</f>
        <v>200000</v>
      </c>
      <c r="H49" s="110">
        <v>0</v>
      </c>
      <c r="I49" s="110">
        <v>0</v>
      </c>
      <c r="J49" s="111">
        <v>0</v>
      </c>
      <c r="K49" s="110">
        <v>0</v>
      </c>
      <c r="L49" s="110">
        <v>0</v>
      </c>
      <c r="M49" s="110">
        <v>0</v>
      </c>
      <c r="N49" s="110">
        <v>0</v>
      </c>
      <c r="O49" s="110">
        <v>0</v>
      </c>
      <c r="P49" s="110">
        <v>0</v>
      </c>
      <c r="Q49" s="115">
        <f t="shared" si="21"/>
        <v>200000</v>
      </c>
      <c r="R49" s="122"/>
    </row>
    <row r="50" spans="1:18" s="124" customFormat="1" ht="13.5" customHeight="1">
      <c r="A50" s="122"/>
      <c r="B50" s="123"/>
      <c r="C50" s="123"/>
      <c r="D50" s="123"/>
      <c r="E50" s="139" t="str">
        <f>E47</f>
        <v>в. т.ч.  за рахунок субвенції з інших місцевих бюджетів</v>
      </c>
      <c r="F50" s="110">
        <f t="shared" si="20"/>
        <v>9018</v>
      </c>
      <c r="G50" s="173">
        <v>9018</v>
      </c>
      <c r="H50" s="110">
        <v>0</v>
      </c>
      <c r="I50" s="110">
        <v>0</v>
      </c>
      <c r="J50" s="111">
        <v>0</v>
      </c>
      <c r="K50" s="110">
        <v>0</v>
      </c>
      <c r="L50" s="110">
        <v>0</v>
      </c>
      <c r="M50" s="110">
        <v>0</v>
      </c>
      <c r="N50" s="110">
        <v>0</v>
      </c>
      <c r="O50" s="110">
        <v>0</v>
      </c>
      <c r="P50" s="110">
        <v>0</v>
      </c>
      <c r="Q50" s="115">
        <f t="shared" si="21"/>
        <v>9018</v>
      </c>
      <c r="R50" s="122"/>
    </row>
    <row r="51" spans="1:18" s="119" customFormat="1" ht="54" customHeight="1">
      <c r="A51" s="116"/>
      <c r="B51" s="178" t="s">
        <v>348</v>
      </c>
      <c r="C51" s="178" t="s">
        <v>338</v>
      </c>
      <c r="D51" s="178" t="s">
        <v>349</v>
      </c>
      <c r="E51" s="195" t="s">
        <v>350</v>
      </c>
      <c r="F51" s="110">
        <f>G51</f>
        <v>150000</v>
      </c>
      <c r="G51" s="173">
        <v>150000</v>
      </c>
      <c r="H51" s="110">
        <v>0</v>
      </c>
      <c r="I51" s="110">
        <v>0</v>
      </c>
      <c r="J51" s="111">
        <v>0</v>
      </c>
      <c r="K51" s="110">
        <v>0</v>
      </c>
      <c r="L51" s="110">
        <v>0</v>
      </c>
      <c r="M51" s="110">
        <v>0</v>
      </c>
      <c r="N51" s="110">
        <v>0</v>
      </c>
      <c r="O51" s="110">
        <v>0</v>
      </c>
      <c r="P51" s="110">
        <v>0</v>
      </c>
      <c r="Q51" s="115">
        <f>F51+K51</f>
        <v>150000</v>
      </c>
      <c r="R51" s="116"/>
    </row>
    <row r="52" spans="1:18" s="95" customFormat="1" ht="59.1" customHeight="1">
      <c r="A52" s="94"/>
      <c r="B52" s="166" t="s">
        <v>238</v>
      </c>
      <c r="C52" s="166" t="s">
        <v>239</v>
      </c>
      <c r="D52" s="166" t="s">
        <v>200</v>
      </c>
      <c r="E52" s="99" t="s">
        <v>240</v>
      </c>
      <c r="F52" s="100">
        <f t="shared" si="20"/>
        <v>350000</v>
      </c>
      <c r="G52" s="168">
        <f>350000-350000+350000</f>
        <v>350000</v>
      </c>
      <c r="H52" s="140">
        <v>0</v>
      </c>
      <c r="I52" s="141">
        <v>0</v>
      </c>
      <c r="J52" s="100">
        <v>0</v>
      </c>
      <c r="K52" s="100">
        <v>0</v>
      </c>
      <c r="L52" s="100">
        <v>0</v>
      </c>
      <c r="M52" s="100">
        <v>0</v>
      </c>
      <c r="N52" s="100">
        <v>0</v>
      </c>
      <c r="O52" s="100">
        <v>0</v>
      </c>
      <c r="P52" s="100">
        <v>0</v>
      </c>
      <c r="Q52" s="113">
        <f t="shared" si="21"/>
        <v>350000</v>
      </c>
      <c r="R52" s="94"/>
    </row>
    <row r="53" spans="1:18" s="95" customFormat="1" ht="45" customHeight="1">
      <c r="A53" s="94"/>
      <c r="B53" s="54" t="s">
        <v>241</v>
      </c>
      <c r="C53" s="166">
        <v>3171</v>
      </c>
      <c r="D53" s="166">
        <v>1010</v>
      </c>
      <c r="E53" s="99" t="s">
        <v>242</v>
      </c>
      <c r="F53" s="100">
        <f>F58</f>
        <v>5380</v>
      </c>
      <c r="G53" s="142">
        <f>G58</f>
        <v>5380</v>
      </c>
      <c r="H53" s="140">
        <v>0</v>
      </c>
      <c r="I53" s="141">
        <v>0</v>
      </c>
      <c r="J53" s="100">
        <v>0</v>
      </c>
      <c r="K53" s="100">
        <v>0</v>
      </c>
      <c r="L53" s="100">
        <v>0</v>
      </c>
      <c r="M53" s="100">
        <v>0</v>
      </c>
      <c r="N53" s="100">
        <v>0</v>
      </c>
      <c r="O53" s="100">
        <v>0</v>
      </c>
      <c r="P53" s="100">
        <v>0</v>
      </c>
      <c r="Q53" s="113">
        <f t="shared" si="21"/>
        <v>5380</v>
      </c>
      <c r="R53" s="94"/>
    </row>
    <row r="54" spans="1:18" s="95" customFormat="1" ht="15.75" customHeight="1">
      <c r="A54" s="94"/>
      <c r="B54" s="294" t="s">
        <v>178</v>
      </c>
      <c r="C54" s="294" t="s">
        <v>179</v>
      </c>
      <c r="D54" s="294" t="s">
        <v>180</v>
      </c>
      <c r="E54" s="294" t="s">
        <v>181</v>
      </c>
      <c r="F54" s="296" t="s">
        <v>160</v>
      </c>
      <c r="G54" s="296"/>
      <c r="H54" s="296"/>
      <c r="I54" s="296"/>
      <c r="J54" s="296"/>
      <c r="K54" s="292" t="s">
        <v>9</v>
      </c>
      <c r="L54" s="292"/>
      <c r="M54" s="292"/>
      <c r="N54" s="292"/>
      <c r="O54" s="292"/>
      <c r="P54" s="292"/>
      <c r="Q54" s="293" t="s">
        <v>182</v>
      </c>
      <c r="R54" s="94"/>
    </row>
    <row r="55" spans="1:18" s="95" customFormat="1" ht="20.25" customHeight="1">
      <c r="A55" s="94"/>
      <c r="B55" s="294"/>
      <c r="C55" s="294"/>
      <c r="D55" s="294"/>
      <c r="E55" s="294"/>
      <c r="F55" s="292" t="s">
        <v>10</v>
      </c>
      <c r="G55" s="294" t="s">
        <v>183</v>
      </c>
      <c r="H55" s="294" t="s">
        <v>184</v>
      </c>
      <c r="I55" s="294"/>
      <c r="J55" s="295" t="s">
        <v>185</v>
      </c>
      <c r="K55" s="292" t="str">
        <f>F55</f>
        <v>усього</v>
      </c>
      <c r="L55" s="294" t="s">
        <v>186</v>
      </c>
      <c r="M55" s="294" t="s">
        <v>183</v>
      </c>
      <c r="N55" s="294" t="s">
        <v>184</v>
      </c>
      <c r="O55" s="294"/>
      <c r="P55" s="294" t="s">
        <v>185</v>
      </c>
      <c r="Q55" s="293"/>
      <c r="R55" s="94"/>
    </row>
    <row r="56" spans="1:18" s="95" customFormat="1" ht="82.5" customHeight="1">
      <c r="A56" s="94"/>
      <c r="B56" s="294"/>
      <c r="C56" s="294"/>
      <c r="D56" s="294"/>
      <c r="E56" s="294"/>
      <c r="F56" s="292"/>
      <c r="G56" s="294"/>
      <c r="H56" s="243" t="s">
        <v>187</v>
      </c>
      <c r="I56" s="243" t="s">
        <v>188</v>
      </c>
      <c r="J56" s="295"/>
      <c r="K56" s="292"/>
      <c r="L56" s="294"/>
      <c r="M56" s="294"/>
      <c r="N56" s="243" t="s">
        <v>187</v>
      </c>
      <c r="O56" s="243" t="s">
        <v>188</v>
      </c>
      <c r="P56" s="294"/>
      <c r="Q56" s="293"/>
      <c r="R56" s="94"/>
    </row>
    <row r="57" spans="1:18" s="95" customFormat="1" ht="15" customHeight="1">
      <c r="A57" s="94"/>
      <c r="B57" s="243">
        <v>1</v>
      </c>
      <c r="C57" s="243">
        <v>2</v>
      </c>
      <c r="D57" s="243">
        <v>3</v>
      </c>
      <c r="E57" s="243">
        <v>4</v>
      </c>
      <c r="F57" s="243">
        <v>5</v>
      </c>
      <c r="G57" s="243">
        <v>6</v>
      </c>
      <c r="H57" s="243">
        <v>7</v>
      </c>
      <c r="I57" s="243">
        <v>8</v>
      </c>
      <c r="J57" s="243">
        <v>9</v>
      </c>
      <c r="K57" s="243">
        <v>10</v>
      </c>
      <c r="L57" s="243">
        <v>11</v>
      </c>
      <c r="M57" s="243">
        <v>12</v>
      </c>
      <c r="N57" s="243">
        <v>13</v>
      </c>
      <c r="O57" s="243">
        <v>14</v>
      </c>
      <c r="P57" s="243">
        <v>15</v>
      </c>
      <c r="Q57" s="243">
        <v>16</v>
      </c>
      <c r="R57" s="94"/>
    </row>
    <row r="58" spans="1:18" s="124" customFormat="1" ht="17.25" customHeight="1">
      <c r="A58" s="122"/>
      <c r="B58" s="165"/>
      <c r="C58" s="165"/>
      <c r="D58" s="165"/>
      <c r="E58" s="139" t="str">
        <f>E47</f>
        <v>в. т.ч.  за рахунок субвенції з інших місцевих бюджетів</v>
      </c>
      <c r="F58" s="143">
        <f>G58</f>
        <v>5380</v>
      </c>
      <c r="G58" s="181">
        <v>5380</v>
      </c>
      <c r="H58" s="182">
        <v>0</v>
      </c>
      <c r="I58" s="183">
        <v>0</v>
      </c>
      <c r="J58" s="143">
        <v>0</v>
      </c>
      <c r="K58" s="143">
        <v>0</v>
      </c>
      <c r="L58" s="143">
        <v>0</v>
      </c>
      <c r="M58" s="143">
        <v>0</v>
      </c>
      <c r="N58" s="143">
        <v>0</v>
      </c>
      <c r="O58" s="143">
        <v>0</v>
      </c>
      <c r="P58" s="143">
        <v>0</v>
      </c>
      <c r="Q58" s="184">
        <f t="shared" si="21"/>
        <v>5380</v>
      </c>
      <c r="R58" s="122"/>
    </row>
    <row r="59" spans="1:18" s="95" customFormat="1" ht="28.15" customHeight="1">
      <c r="A59" s="94"/>
      <c r="B59" s="54" t="s">
        <v>243</v>
      </c>
      <c r="C59" s="166">
        <v>3241</v>
      </c>
      <c r="D59" s="144">
        <v>1090</v>
      </c>
      <c r="E59" s="55" t="s">
        <v>244</v>
      </c>
      <c r="F59" s="113">
        <f>G59</f>
        <v>2574499</v>
      </c>
      <c r="G59" s="189">
        <f>2516499+30000+13000+15000</f>
        <v>2574499</v>
      </c>
      <c r="H59" s="171">
        <v>1925825</v>
      </c>
      <c r="I59" s="171">
        <f>50000+30000+15000</f>
        <v>95000</v>
      </c>
      <c r="J59" s="188">
        <v>0</v>
      </c>
      <c r="K59" s="113">
        <f>M59</f>
        <v>2000</v>
      </c>
      <c r="L59" s="172">
        <v>0</v>
      </c>
      <c r="M59" s="171">
        <v>2000</v>
      </c>
      <c r="N59" s="113">
        <v>0</v>
      </c>
      <c r="O59" s="113">
        <v>0</v>
      </c>
      <c r="P59" s="113">
        <f>L59</f>
        <v>0</v>
      </c>
      <c r="Q59" s="112">
        <f>F59+K59</f>
        <v>2576499</v>
      </c>
      <c r="R59" s="94"/>
    </row>
    <row r="60" spans="1:18" s="95" customFormat="1" ht="25.5" customHeight="1">
      <c r="A60" s="94"/>
      <c r="B60" s="54" t="s">
        <v>245</v>
      </c>
      <c r="C60" s="166">
        <v>3242</v>
      </c>
      <c r="D60" s="166" t="s">
        <v>246</v>
      </c>
      <c r="E60" s="55" t="s">
        <v>247</v>
      </c>
      <c r="F60" s="113">
        <f>G60</f>
        <v>570000</v>
      </c>
      <c r="G60" s="171">
        <f>145000+300000+G61</f>
        <v>570000</v>
      </c>
      <c r="H60" s="113">
        <v>0</v>
      </c>
      <c r="I60" s="113">
        <v>0</v>
      </c>
      <c r="J60" s="146">
        <v>0</v>
      </c>
      <c r="K60" s="113">
        <v>0</v>
      </c>
      <c r="L60" s="113">
        <v>0</v>
      </c>
      <c r="M60" s="113">
        <v>0</v>
      </c>
      <c r="N60" s="113">
        <v>0</v>
      </c>
      <c r="O60" s="113">
        <v>0</v>
      </c>
      <c r="P60" s="113">
        <v>0</v>
      </c>
      <c r="Q60" s="112">
        <f>F60+K60</f>
        <v>570000</v>
      </c>
      <c r="R60" s="94"/>
    </row>
    <row r="61" spans="1:18" s="95" customFormat="1" ht="25.5" customHeight="1">
      <c r="A61" s="94"/>
      <c r="B61" s="190"/>
      <c r="C61" s="206"/>
      <c r="D61" s="206"/>
      <c r="E61" s="139" t="str">
        <f>E50</f>
        <v>в. т.ч.  за рахунок субвенції з інших місцевих бюджетів</v>
      </c>
      <c r="F61" s="113">
        <f>G61</f>
        <v>125000</v>
      </c>
      <c r="G61" s="207">
        <f>25000+50000+50000</f>
        <v>125000</v>
      </c>
      <c r="H61" s="113">
        <v>0</v>
      </c>
      <c r="I61" s="113">
        <v>0</v>
      </c>
      <c r="J61" s="146">
        <v>0</v>
      </c>
      <c r="K61" s="113">
        <v>0</v>
      </c>
      <c r="L61" s="113">
        <v>0</v>
      </c>
      <c r="M61" s="113">
        <v>0</v>
      </c>
      <c r="N61" s="113">
        <v>0</v>
      </c>
      <c r="O61" s="113">
        <v>0</v>
      </c>
      <c r="P61" s="113">
        <v>0</v>
      </c>
      <c r="Q61" s="112">
        <f>F61+K61</f>
        <v>125000</v>
      </c>
      <c r="R61" s="94"/>
    </row>
    <row r="62" spans="1:18" s="221" customFormat="1" ht="18" customHeight="1">
      <c r="A62" s="219"/>
      <c r="B62" s="135"/>
      <c r="C62" s="136">
        <v>4000</v>
      </c>
      <c r="D62" s="136"/>
      <c r="E62" s="126" t="s">
        <v>248</v>
      </c>
      <c r="F62" s="137">
        <f t="shared" ref="F62:Q62" si="22">F63+F64+F65</f>
        <v>5098400</v>
      </c>
      <c r="G62" s="137">
        <f t="shared" si="22"/>
        <v>5098400</v>
      </c>
      <c r="H62" s="137">
        <f t="shared" si="22"/>
        <v>2770000</v>
      </c>
      <c r="I62" s="137">
        <f t="shared" si="22"/>
        <v>1460000</v>
      </c>
      <c r="J62" s="137">
        <f t="shared" si="22"/>
        <v>0</v>
      </c>
      <c r="K62" s="137">
        <f t="shared" si="22"/>
        <v>40000</v>
      </c>
      <c r="L62" s="137">
        <f t="shared" si="22"/>
        <v>0</v>
      </c>
      <c r="M62" s="137">
        <f t="shared" si="22"/>
        <v>40000</v>
      </c>
      <c r="N62" s="137">
        <f t="shared" si="22"/>
        <v>0</v>
      </c>
      <c r="O62" s="137">
        <f t="shared" si="22"/>
        <v>0</v>
      </c>
      <c r="P62" s="137">
        <f t="shared" si="22"/>
        <v>0</v>
      </c>
      <c r="Q62" s="137">
        <f t="shared" si="22"/>
        <v>5138400</v>
      </c>
      <c r="R62" s="219"/>
    </row>
    <row r="63" spans="1:18" s="95" customFormat="1" ht="20.45" customHeight="1">
      <c r="A63" s="94"/>
      <c r="B63" s="54" t="s">
        <v>249</v>
      </c>
      <c r="C63" s="128">
        <v>4030</v>
      </c>
      <c r="D63" s="54" t="s">
        <v>250</v>
      </c>
      <c r="E63" s="55" t="s">
        <v>251</v>
      </c>
      <c r="F63" s="113">
        <f>G63</f>
        <v>491900</v>
      </c>
      <c r="G63" s="171">
        <v>491900</v>
      </c>
      <c r="H63" s="171">
        <v>370000</v>
      </c>
      <c r="I63" s="171">
        <f>1500+20000+15000</f>
        <v>36500</v>
      </c>
      <c r="J63" s="146">
        <v>0</v>
      </c>
      <c r="K63" s="113">
        <v>0</v>
      </c>
      <c r="L63" s="113">
        <v>0</v>
      </c>
      <c r="M63" s="113">
        <v>0</v>
      </c>
      <c r="N63" s="113">
        <v>0</v>
      </c>
      <c r="O63" s="113">
        <v>0</v>
      </c>
      <c r="P63" s="113">
        <v>0</v>
      </c>
      <c r="Q63" s="112">
        <f>F63+K63</f>
        <v>491900</v>
      </c>
      <c r="R63" s="94"/>
    </row>
    <row r="64" spans="1:18" s="95" customFormat="1" ht="25.5" customHeight="1">
      <c r="A64" s="94"/>
      <c r="B64" s="54" t="s">
        <v>252</v>
      </c>
      <c r="C64" s="128">
        <v>4060</v>
      </c>
      <c r="D64" s="166" t="s">
        <v>253</v>
      </c>
      <c r="E64" s="55" t="s">
        <v>254</v>
      </c>
      <c r="F64" s="113">
        <f>G64</f>
        <v>4591500</v>
      </c>
      <c r="G64" s="171">
        <f>4331500+250000-464350+464350+10000</f>
        <v>4591500</v>
      </c>
      <c r="H64" s="171">
        <v>2400000</v>
      </c>
      <c r="I64" s="171">
        <f>1173500+250000-464350+464350</f>
        <v>1423500</v>
      </c>
      <c r="J64" s="146">
        <v>0</v>
      </c>
      <c r="K64" s="113">
        <f>M64+L64</f>
        <v>40000</v>
      </c>
      <c r="L64" s="172">
        <v>0</v>
      </c>
      <c r="M64" s="171">
        <v>40000</v>
      </c>
      <c r="N64" s="145">
        <v>0</v>
      </c>
      <c r="O64" s="113">
        <v>0</v>
      </c>
      <c r="P64" s="113">
        <f>L64</f>
        <v>0</v>
      </c>
      <c r="Q64" s="112">
        <f>F64+K64</f>
        <v>4631500</v>
      </c>
      <c r="R64" s="94"/>
    </row>
    <row r="65" spans="1:1025" s="95" customFormat="1" ht="25.5" customHeight="1">
      <c r="A65" s="94"/>
      <c r="B65" s="130" t="s">
        <v>255</v>
      </c>
      <c r="C65" s="128">
        <v>4082</v>
      </c>
      <c r="D65" s="130" t="s">
        <v>256</v>
      </c>
      <c r="E65" s="131" t="s">
        <v>257</v>
      </c>
      <c r="F65" s="113">
        <f>G65</f>
        <v>15000</v>
      </c>
      <c r="G65" s="171">
        <f>25000-10000</f>
        <v>15000</v>
      </c>
      <c r="H65" s="113">
        <v>0</v>
      </c>
      <c r="I65" s="113">
        <v>0</v>
      </c>
      <c r="J65" s="146">
        <v>0</v>
      </c>
      <c r="K65" s="113">
        <v>0</v>
      </c>
      <c r="L65" s="113">
        <v>0</v>
      </c>
      <c r="M65" s="113">
        <v>0</v>
      </c>
      <c r="N65" s="113">
        <v>0</v>
      </c>
      <c r="O65" s="113">
        <v>0</v>
      </c>
      <c r="P65" s="113">
        <v>0</v>
      </c>
      <c r="Q65" s="112">
        <f>F65+K65</f>
        <v>15000</v>
      </c>
      <c r="R65" s="94"/>
    </row>
    <row r="66" spans="1:1025" s="221" customFormat="1" ht="18" customHeight="1">
      <c r="A66" s="219"/>
      <c r="B66" s="232"/>
      <c r="C66" s="233">
        <v>5000</v>
      </c>
      <c r="D66" s="232"/>
      <c r="E66" s="234" t="s">
        <v>258</v>
      </c>
      <c r="F66" s="137">
        <f>F69+F67+F68</f>
        <v>75000</v>
      </c>
      <c r="G66" s="137">
        <f>G69+G67+G68</f>
        <v>75000</v>
      </c>
      <c r="H66" s="137">
        <f t="shared" ref="H66:S66" si="23">H69+H67+H68</f>
        <v>0</v>
      </c>
      <c r="I66" s="137">
        <f t="shared" si="23"/>
        <v>0</v>
      </c>
      <c r="J66" s="137">
        <f t="shared" si="23"/>
        <v>0</v>
      </c>
      <c r="K66" s="137">
        <f t="shared" si="23"/>
        <v>0</v>
      </c>
      <c r="L66" s="137">
        <f t="shared" si="23"/>
        <v>0</v>
      </c>
      <c r="M66" s="137">
        <f t="shared" si="23"/>
        <v>0</v>
      </c>
      <c r="N66" s="137">
        <f t="shared" si="23"/>
        <v>0</v>
      </c>
      <c r="O66" s="137">
        <f t="shared" si="23"/>
        <v>0</v>
      </c>
      <c r="P66" s="137">
        <f t="shared" si="23"/>
        <v>0</v>
      </c>
      <c r="Q66" s="137">
        <f t="shared" si="23"/>
        <v>75000</v>
      </c>
      <c r="R66" s="137">
        <f t="shared" si="23"/>
        <v>0</v>
      </c>
      <c r="S66" s="137">
        <f t="shared" si="23"/>
        <v>0</v>
      </c>
    </row>
    <row r="67" spans="1:1025" s="95" customFormat="1" ht="25.5" customHeight="1">
      <c r="A67" s="94"/>
      <c r="B67" s="178" t="s">
        <v>345</v>
      </c>
      <c r="C67" s="197">
        <v>5011</v>
      </c>
      <c r="D67" s="178" t="s">
        <v>260</v>
      </c>
      <c r="E67" s="196" t="s">
        <v>346</v>
      </c>
      <c r="F67" s="113">
        <f>G67</f>
        <v>13170</v>
      </c>
      <c r="G67" s="171">
        <f>50000-36830</f>
        <v>13170</v>
      </c>
      <c r="H67" s="113">
        <v>0</v>
      </c>
      <c r="I67" s="113">
        <v>0</v>
      </c>
      <c r="J67" s="146">
        <v>0</v>
      </c>
      <c r="K67" s="113">
        <v>0</v>
      </c>
      <c r="L67" s="113">
        <v>0</v>
      </c>
      <c r="M67" s="113">
        <v>0</v>
      </c>
      <c r="N67" s="113">
        <v>0</v>
      </c>
      <c r="O67" s="113">
        <v>0</v>
      </c>
      <c r="P67" s="113">
        <v>0</v>
      </c>
      <c r="Q67" s="112">
        <f>F67+K67</f>
        <v>13170</v>
      </c>
      <c r="R67" s="94"/>
    </row>
    <row r="68" spans="1:1025" s="95" customFormat="1" ht="25.5" customHeight="1">
      <c r="A68" s="94"/>
      <c r="B68" s="178" t="s">
        <v>368</v>
      </c>
      <c r="C68" s="197">
        <v>5012</v>
      </c>
      <c r="D68" s="178" t="s">
        <v>260</v>
      </c>
      <c r="E68" s="196" t="s">
        <v>367</v>
      </c>
      <c r="F68" s="113">
        <f>G68</f>
        <v>36830</v>
      </c>
      <c r="G68" s="207">
        <f>36830</f>
        <v>36830</v>
      </c>
      <c r="H68" s="113">
        <v>0</v>
      </c>
      <c r="I68" s="113">
        <v>0</v>
      </c>
      <c r="J68" s="146">
        <v>0</v>
      </c>
      <c r="K68" s="113">
        <v>0</v>
      </c>
      <c r="L68" s="113">
        <v>0</v>
      </c>
      <c r="M68" s="113">
        <v>0</v>
      </c>
      <c r="N68" s="113">
        <v>0</v>
      </c>
      <c r="O68" s="113">
        <v>0</v>
      </c>
      <c r="P68" s="113">
        <v>0</v>
      </c>
      <c r="Q68" s="112">
        <f>F68+K68</f>
        <v>36830</v>
      </c>
      <c r="R68" s="94"/>
    </row>
    <row r="69" spans="1:1025" s="95" customFormat="1" ht="34.5" customHeight="1">
      <c r="A69" s="94"/>
      <c r="B69" s="54" t="s">
        <v>259</v>
      </c>
      <c r="C69" s="166">
        <v>5062</v>
      </c>
      <c r="D69" s="147" t="s">
        <v>260</v>
      </c>
      <c r="E69" s="55" t="s">
        <v>261</v>
      </c>
      <c r="F69" s="113">
        <f>G69</f>
        <v>25000</v>
      </c>
      <c r="G69" s="171">
        <v>25000</v>
      </c>
      <c r="H69" s="113">
        <v>0</v>
      </c>
      <c r="I69" s="113">
        <v>0</v>
      </c>
      <c r="J69" s="146">
        <v>0</v>
      </c>
      <c r="K69" s="113">
        <v>0</v>
      </c>
      <c r="L69" s="113">
        <v>0</v>
      </c>
      <c r="M69" s="113">
        <v>0</v>
      </c>
      <c r="N69" s="113">
        <v>0</v>
      </c>
      <c r="O69" s="113">
        <v>0</v>
      </c>
      <c r="P69" s="113">
        <v>0</v>
      </c>
      <c r="Q69" s="112">
        <f>F69+K69</f>
        <v>25000</v>
      </c>
      <c r="R69" s="94"/>
    </row>
    <row r="70" spans="1:1025" s="221" customFormat="1" ht="20.45" customHeight="1">
      <c r="A70" s="219"/>
      <c r="B70" s="135"/>
      <c r="C70" s="136">
        <v>6000</v>
      </c>
      <c r="D70" s="222"/>
      <c r="E70" s="126" t="s">
        <v>262</v>
      </c>
      <c r="F70" s="137">
        <f t="shared" ref="F70:Q70" si="24">F71+F72</f>
        <v>2511887.81</v>
      </c>
      <c r="G70" s="137">
        <f t="shared" si="24"/>
        <v>2511887.81</v>
      </c>
      <c r="H70" s="137">
        <f t="shared" si="24"/>
        <v>22750</v>
      </c>
      <c r="I70" s="137">
        <f t="shared" si="24"/>
        <v>1000000</v>
      </c>
      <c r="J70" s="137">
        <f t="shared" si="24"/>
        <v>0</v>
      </c>
      <c r="K70" s="137">
        <f t="shared" si="24"/>
        <v>0</v>
      </c>
      <c r="L70" s="137">
        <f t="shared" si="24"/>
        <v>0</v>
      </c>
      <c r="M70" s="137">
        <f t="shared" si="24"/>
        <v>0</v>
      </c>
      <c r="N70" s="137">
        <f t="shared" si="24"/>
        <v>0</v>
      </c>
      <c r="O70" s="137">
        <f t="shared" si="24"/>
        <v>0</v>
      </c>
      <c r="P70" s="137">
        <f t="shared" si="24"/>
        <v>0</v>
      </c>
      <c r="Q70" s="137">
        <f t="shared" si="24"/>
        <v>2511887.81</v>
      </c>
      <c r="R70" s="219"/>
    </row>
    <row r="71" spans="1:1025" s="95" customFormat="1" ht="25.5" customHeight="1">
      <c r="A71" s="94"/>
      <c r="B71" s="54" t="s">
        <v>263</v>
      </c>
      <c r="C71" s="54" t="s">
        <v>264</v>
      </c>
      <c r="D71" s="147" t="s">
        <v>265</v>
      </c>
      <c r="E71" s="55" t="s">
        <v>266</v>
      </c>
      <c r="F71" s="113">
        <f>G71</f>
        <v>879127.81</v>
      </c>
      <c r="G71" s="171">
        <f>548000+223798+240000-132670.19</f>
        <v>879127.81</v>
      </c>
      <c r="H71" s="113">
        <v>0</v>
      </c>
      <c r="I71" s="113">
        <v>0</v>
      </c>
      <c r="J71" s="146">
        <v>0</v>
      </c>
      <c r="K71" s="113">
        <v>0</v>
      </c>
      <c r="L71" s="113">
        <v>0</v>
      </c>
      <c r="M71" s="113">
        <v>0</v>
      </c>
      <c r="N71" s="113">
        <v>0</v>
      </c>
      <c r="O71" s="113">
        <v>0</v>
      </c>
      <c r="P71" s="113">
        <v>0</v>
      </c>
      <c r="Q71" s="112">
        <f>F71+K71</f>
        <v>879127.81</v>
      </c>
      <c r="R71" s="148"/>
      <c r="S71" s="148"/>
    </row>
    <row r="72" spans="1:1025" s="95" customFormat="1" ht="25.5" customHeight="1">
      <c r="A72" s="94"/>
      <c r="B72" s="54" t="s">
        <v>267</v>
      </c>
      <c r="C72" s="54" t="s">
        <v>268</v>
      </c>
      <c r="D72" s="54" t="s">
        <v>265</v>
      </c>
      <c r="E72" s="55" t="s">
        <v>269</v>
      </c>
      <c r="F72" s="113">
        <f>G72</f>
        <v>1632760</v>
      </c>
      <c r="G72" s="171">
        <f>914760-500000+1000000+200000+18000</f>
        <v>1632760</v>
      </c>
      <c r="H72" s="171">
        <f>8000+14750</f>
        <v>22750</v>
      </c>
      <c r="I72" s="171">
        <f>500000-500000+1000000</f>
        <v>1000000</v>
      </c>
      <c r="J72" s="146">
        <v>0</v>
      </c>
      <c r="K72" s="113">
        <f>L72</f>
        <v>0</v>
      </c>
      <c r="L72" s="172">
        <v>0</v>
      </c>
      <c r="M72" s="113">
        <v>0</v>
      </c>
      <c r="N72" s="113">
        <v>0</v>
      </c>
      <c r="O72" s="113">
        <v>0</v>
      </c>
      <c r="P72" s="113">
        <f>L72</f>
        <v>0</v>
      </c>
      <c r="Q72" s="112">
        <f>F72+K72</f>
        <v>1632760</v>
      </c>
      <c r="R72" s="94"/>
    </row>
    <row r="73" spans="1:1025" s="138" customFormat="1" ht="25.5" customHeight="1">
      <c r="A73" s="134"/>
      <c r="B73" s="135"/>
      <c r="C73" s="135" t="s">
        <v>315</v>
      </c>
      <c r="D73" s="135"/>
      <c r="E73" s="126" t="s">
        <v>316</v>
      </c>
      <c r="F73" s="137">
        <f t="shared" ref="F73:Q73" si="25">F74+F76+F78+F81+F80+F75+F77+F79</f>
        <v>742892</v>
      </c>
      <c r="G73" s="137">
        <f t="shared" si="25"/>
        <v>742892</v>
      </c>
      <c r="H73" s="137">
        <f t="shared" si="25"/>
        <v>0</v>
      </c>
      <c r="I73" s="137">
        <f t="shared" si="25"/>
        <v>0</v>
      </c>
      <c r="J73" s="137">
        <f t="shared" si="25"/>
        <v>0</v>
      </c>
      <c r="K73" s="137">
        <f t="shared" si="25"/>
        <v>1887485</v>
      </c>
      <c r="L73" s="137">
        <f t="shared" si="25"/>
        <v>1879785</v>
      </c>
      <c r="M73" s="137">
        <f t="shared" si="25"/>
        <v>7700</v>
      </c>
      <c r="N73" s="137">
        <f t="shared" si="25"/>
        <v>0</v>
      </c>
      <c r="O73" s="137">
        <f t="shared" si="25"/>
        <v>0</v>
      </c>
      <c r="P73" s="137">
        <f t="shared" si="25"/>
        <v>1879785</v>
      </c>
      <c r="Q73" s="137">
        <f t="shared" si="25"/>
        <v>2630377</v>
      </c>
      <c r="R73" s="137">
        <f>R74+R76+R78+R81+R80</f>
        <v>0</v>
      </c>
      <c r="S73" s="137">
        <f>S74+S76+S78+S81+S80</f>
        <v>0</v>
      </c>
    </row>
    <row r="74" spans="1:1025" s="95" customFormat="1" ht="25.5" customHeight="1">
      <c r="A74" s="94"/>
      <c r="B74" s="54" t="s">
        <v>270</v>
      </c>
      <c r="C74" s="54" t="s">
        <v>271</v>
      </c>
      <c r="D74" s="54" t="s">
        <v>272</v>
      </c>
      <c r="E74" s="55" t="s">
        <v>273</v>
      </c>
      <c r="F74" s="113">
        <f>G74</f>
        <v>128392</v>
      </c>
      <c r="G74" s="171">
        <f>50000+100000-21608</f>
        <v>128392</v>
      </c>
      <c r="H74" s="149">
        <v>0</v>
      </c>
      <c r="I74" s="149">
        <v>0</v>
      </c>
      <c r="J74" s="149">
        <v>0</v>
      </c>
      <c r="K74" s="149">
        <v>0</v>
      </c>
      <c r="L74" s="149">
        <v>0</v>
      </c>
      <c r="M74" s="149">
        <v>0</v>
      </c>
      <c r="N74" s="149">
        <v>0</v>
      </c>
      <c r="O74" s="149">
        <v>0</v>
      </c>
      <c r="P74" s="149">
        <v>0</v>
      </c>
      <c r="Q74" s="149">
        <f t="shared" ref="Q74:Q81" si="26">F74+K74</f>
        <v>128392</v>
      </c>
      <c r="R74" s="94"/>
    </row>
    <row r="75" spans="1:1025" s="95" customFormat="1" ht="18" customHeight="1">
      <c r="A75" s="94"/>
      <c r="B75" s="54" t="s">
        <v>330</v>
      </c>
      <c r="C75" s="54" t="s">
        <v>331</v>
      </c>
      <c r="D75" s="54" t="s">
        <v>319</v>
      </c>
      <c r="E75" s="55" t="s">
        <v>332</v>
      </c>
      <c r="F75" s="113">
        <v>0</v>
      </c>
      <c r="G75" s="113">
        <v>0</v>
      </c>
      <c r="H75" s="113">
        <v>0</v>
      </c>
      <c r="I75" s="113">
        <v>0</v>
      </c>
      <c r="J75" s="113">
        <v>0</v>
      </c>
      <c r="K75" s="113">
        <f>L75</f>
        <v>150000</v>
      </c>
      <c r="L75" s="191">
        <v>150000</v>
      </c>
      <c r="M75" s="113">
        <v>0</v>
      </c>
      <c r="N75" s="113">
        <v>0</v>
      </c>
      <c r="O75" s="113">
        <v>0</v>
      </c>
      <c r="P75" s="113">
        <f>L75</f>
        <v>150000</v>
      </c>
      <c r="Q75" s="113">
        <f t="shared" si="26"/>
        <v>150000</v>
      </c>
      <c r="R75" s="94"/>
    </row>
    <row r="76" spans="1:1025" ht="26.25" customHeight="1">
      <c r="A76" s="94"/>
      <c r="B76" s="54" t="s">
        <v>317</v>
      </c>
      <c r="C76" s="54" t="s">
        <v>318</v>
      </c>
      <c r="D76" s="54" t="s">
        <v>319</v>
      </c>
      <c r="E76" s="55" t="s">
        <v>320</v>
      </c>
      <c r="F76" s="113">
        <v>0</v>
      </c>
      <c r="G76" s="113">
        <v>0</v>
      </c>
      <c r="H76" s="113">
        <v>0</v>
      </c>
      <c r="I76" s="113">
        <v>0</v>
      </c>
      <c r="J76" s="113">
        <v>0</v>
      </c>
      <c r="K76" s="113">
        <f>L76</f>
        <v>650000</v>
      </c>
      <c r="L76" s="191">
        <v>650000</v>
      </c>
      <c r="M76" s="113">
        <v>0</v>
      </c>
      <c r="N76" s="113">
        <v>0</v>
      </c>
      <c r="O76" s="113">
        <v>0</v>
      </c>
      <c r="P76" s="113">
        <f>L76</f>
        <v>650000</v>
      </c>
      <c r="Q76" s="113">
        <f t="shared" si="26"/>
        <v>650000</v>
      </c>
      <c r="R76" s="150"/>
      <c r="S76" s="150"/>
      <c r="T76" s="150"/>
      <c r="U76" s="150"/>
      <c r="V76" s="150"/>
      <c r="W76" s="150"/>
      <c r="X76" s="150"/>
      <c r="Y76" s="150"/>
      <c r="Z76" s="150"/>
      <c r="AA76" s="150"/>
      <c r="AB76" s="150"/>
      <c r="AC76" s="150"/>
      <c r="AD76" s="150"/>
      <c r="AE76" s="150"/>
      <c r="AF76" s="150"/>
      <c r="AG76" s="150"/>
      <c r="AH76" s="150"/>
      <c r="AI76" s="150"/>
      <c r="AJ76" s="150"/>
      <c r="AK76" s="150"/>
      <c r="AL76" s="150"/>
      <c r="AM76" s="150"/>
      <c r="AN76" s="150"/>
      <c r="AO76" s="150"/>
      <c r="AP76" s="150"/>
      <c r="AQ76" s="150"/>
      <c r="AR76" s="150"/>
      <c r="AS76" s="150"/>
      <c r="AT76" s="150"/>
      <c r="AU76" s="150"/>
      <c r="AV76" s="150"/>
      <c r="AW76" s="150"/>
      <c r="AX76" s="150"/>
      <c r="AY76" s="150"/>
      <c r="AZ76" s="150"/>
      <c r="BA76" s="150"/>
      <c r="BB76" s="150"/>
      <c r="BC76" s="150"/>
      <c r="BD76" s="150"/>
      <c r="BE76" s="150"/>
      <c r="BF76" s="150"/>
      <c r="BG76" s="150"/>
      <c r="BH76" s="150"/>
      <c r="BI76" s="150"/>
      <c r="BJ76" s="150"/>
      <c r="BK76" s="150"/>
      <c r="BL76" s="150"/>
      <c r="BM76" s="150"/>
      <c r="BN76" s="150"/>
      <c r="BO76" s="150"/>
      <c r="BP76" s="150"/>
      <c r="BQ76" s="150"/>
      <c r="BR76" s="150"/>
      <c r="BS76" s="150"/>
      <c r="BT76" s="150"/>
      <c r="BU76" s="150"/>
      <c r="BV76" s="150"/>
      <c r="BW76" s="150"/>
      <c r="BX76" s="150"/>
      <c r="BY76" s="150"/>
      <c r="BZ76" s="150"/>
      <c r="CA76" s="150"/>
      <c r="CB76" s="150"/>
      <c r="CC76" s="150"/>
      <c r="CD76" s="150"/>
      <c r="CE76" s="150"/>
      <c r="CF76" s="150"/>
      <c r="CG76" s="150"/>
      <c r="CH76" s="150"/>
      <c r="CI76" s="150"/>
      <c r="CJ76" s="150"/>
      <c r="CK76" s="150"/>
      <c r="CL76" s="150"/>
      <c r="CM76" s="150"/>
      <c r="CN76" s="150"/>
      <c r="CO76" s="150"/>
      <c r="CP76" s="150"/>
      <c r="CQ76" s="150"/>
      <c r="CR76" s="150"/>
      <c r="CS76" s="150"/>
      <c r="CT76" s="150"/>
      <c r="CU76" s="150"/>
      <c r="CV76" s="150"/>
      <c r="CW76" s="150"/>
      <c r="CX76" s="150"/>
      <c r="CY76" s="150"/>
      <c r="CZ76" s="150"/>
      <c r="DA76" s="150"/>
      <c r="DB76" s="150"/>
      <c r="DC76" s="150"/>
      <c r="DD76" s="150"/>
      <c r="DE76" s="150"/>
      <c r="DF76" s="150"/>
      <c r="DG76" s="150"/>
      <c r="DH76" s="150"/>
      <c r="DI76" s="150"/>
      <c r="DJ76" s="150"/>
      <c r="DK76" s="150"/>
      <c r="DL76" s="150"/>
      <c r="DM76" s="150"/>
      <c r="DN76" s="150"/>
      <c r="DO76" s="150"/>
      <c r="DP76" s="150"/>
      <c r="DQ76" s="150"/>
      <c r="DR76" s="150"/>
      <c r="DS76" s="150"/>
      <c r="DT76" s="150"/>
      <c r="DU76" s="150"/>
      <c r="DV76" s="150"/>
      <c r="DW76" s="150"/>
      <c r="DX76" s="150"/>
      <c r="DY76" s="150"/>
      <c r="DZ76" s="150"/>
      <c r="EA76" s="150"/>
      <c r="EB76" s="150"/>
      <c r="EC76" s="150"/>
      <c r="ED76" s="150"/>
      <c r="EE76" s="150"/>
      <c r="EF76" s="150"/>
      <c r="EG76" s="150"/>
      <c r="EH76" s="150"/>
      <c r="EI76" s="150"/>
      <c r="EJ76" s="150"/>
      <c r="EK76" s="150"/>
      <c r="EL76" s="150"/>
      <c r="EM76" s="150"/>
      <c r="EN76" s="150"/>
      <c r="EO76" s="150"/>
      <c r="EP76" s="150"/>
      <c r="EQ76" s="150"/>
      <c r="ER76" s="150"/>
      <c r="ES76" s="150"/>
      <c r="ET76" s="150"/>
      <c r="EU76" s="150"/>
      <c r="EV76" s="150"/>
      <c r="EW76" s="150"/>
      <c r="EX76" s="150"/>
      <c r="EY76" s="150"/>
      <c r="EZ76" s="150"/>
      <c r="FA76" s="150"/>
      <c r="FB76" s="150"/>
      <c r="FC76" s="150"/>
      <c r="FD76" s="150"/>
      <c r="FE76" s="150"/>
      <c r="FF76" s="150"/>
      <c r="FG76" s="150"/>
      <c r="FH76" s="150"/>
      <c r="FI76" s="150"/>
      <c r="FJ76" s="150"/>
      <c r="FK76" s="150"/>
      <c r="FL76" s="150"/>
      <c r="FM76" s="150"/>
      <c r="FN76" s="150"/>
      <c r="FO76" s="150"/>
      <c r="FP76" s="150"/>
      <c r="FQ76" s="150"/>
      <c r="FR76" s="150"/>
      <c r="FS76" s="150"/>
      <c r="FT76" s="150"/>
      <c r="FU76" s="150"/>
      <c r="FV76" s="150"/>
      <c r="FW76" s="150"/>
      <c r="FX76" s="150"/>
      <c r="FY76" s="150"/>
      <c r="FZ76" s="150"/>
      <c r="GA76" s="150"/>
      <c r="GB76" s="150"/>
      <c r="GC76" s="150"/>
      <c r="GD76" s="150"/>
      <c r="GE76" s="150"/>
      <c r="GF76" s="150"/>
      <c r="GG76" s="150"/>
      <c r="GH76" s="150"/>
      <c r="GI76" s="150"/>
      <c r="GJ76" s="150"/>
      <c r="GK76" s="150"/>
      <c r="GL76" s="150"/>
      <c r="GM76" s="150"/>
      <c r="GN76" s="150"/>
      <c r="GO76" s="150"/>
      <c r="GP76" s="150"/>
      <c r="GQ76" s="150"/>
      <c r="GR76" s="150"/>
      <c r="GS76" s="150"/>
      <c r="GT76" s="150"/>
      <c r="GU76" s="150"/>
      <c r="GV76" s="150"/>
      <c r="GW76" s="150"/>
      <c r="GX76" s="150"/>
      <c r="GY76" s="150"/>
      <c r="GZ76" s="150"/>
      <c r="HA76" s="150"/>
      <c r="HB76" s="150"/>
      <c r="HC76" s="150"/>
      <c r="HD76" s="150"/>
      <c r="HE76" s="150"/>
      <c r="HF76" s="150"/>
      <c r="HG76" s="150"/>
      <c r="HH76" s="150"/>
      <c r="HI76" s="150"/>
      <c r="HJ76" s="150"/>
      <c r="HK76" s="150"/>
      <c r="HL76" s="150"/>
      <c r="HM76" s="150"/>
      <c r="HN76" s="150"/>
      <c r="HO76" s="150"/>
      <c r="HP76" s="150"/>
      <c r="HQ76" s="150"/>
      <c r="HR76" s="150"/>
      <c r="HS76" s="150"/>
      <c r="HT76" s="150"/>
      <c r="HU76" s="150"/>
      <c r="HV76" s="150"/>
      <c r="HW76" s="150"/>
      <c r="HX76" s="150"/>
      <c r="HY76" s="150"/>
      <c r="HZ76" s="150"/>
      <c r="IA76" s="150"/>
      <c r="IB76" s="150"/>
      <c r="IC76" s="150"/>
      <c r="ID76" s="150"/>
      <c r="IE76" s="150"/>
      <c r="IF76" s="150"/>
      <c r="IG76" s="150"/>
      <c r="IH76" s="150"/>
      <c r="II76" s="150"/>
      <c r="IJ76" s="150"/>
      <c r="IK76" s="150"/>
      <c r="IL76" s="150"/>
      <c r="IM76" s="150"/>
      <c r="IN76" s="150"/>
      <c r="IO76" s="150"/>
      <c r="IP76" s="150"/>
      <c r="IQ76" s="150"/>
      <c r="IR76" s="150"/>
      <c r="IS76" s="150"/>
      <c r="IT76" s="150"/>
      <c r="IU76" s="150"/>
      <c r="IV76" s="150"/>
      <c r="IW76" s="150"/>
      <c r="IX76" s="150"/>
      <c r="IY76" s="150"/>
      <c r="IZ76" s="150"/>
      <c r="JA76" s="150"/>
      <c r="JB76" s="150"/>
      <c r="JC76" s="150"/>
      <c r="JD76" s="150"/>
      <c r="JE76" s="150"/>
      <c r="JF76" s="150"/>
      <c r="JG76" s="150"/>
      <c r="JH76" s="150"/>
      <c r="JI76" s="150"/>
      <c r="JJ76" s="150"/>
      <c r="JK76" s="150"/>
      <c r="JL76" s="150"/>
      <c r="JM76" s="150"/>
      <c r="JN76" s="150"/>
      <c r="JO76" s="150"/>
      <c r="JP76" s="150"/>
      <c r="JQ76" s="150"/>
      <c r="JR76" s="150"/>
      <c r="JS76" s="150"/>
      <c r="JT76" s="150"/>
      <c r="JU76" s="150"/>
      <c r="JV76" s="150"/>
      <c r="JW76" s="150"/>
      <c r="JX76" s="150"/>
      <c r="JY76" s="150"/>
      <c r="JZ76" s="150"/>
      <c r="KA76" s="150"/>
      <c r="KB76" s="150"/>
      <c r="KC76" s="150"/>
      <c r="KD76" s="150"/>
      <c r="KE76" s="150"/>
      <c r="KF76" s="150"/>
      <c r="KG76" s="150"/>
      <c r="KH76" s="150"/>
      <c r="KI76" s="150"/>
      <c r="KJ76" s="150"/>
      <c r="KK76" s="150"/>
      <c r="KL76" s="150"/>
      <c r="KM76" s="150"/>
      <c r="KN76" s="150"/>
      <c r="KO76" s="150"/>
      <c r="KP76" s="150"/>
      <c r="KQ76" s="150"/>
      <c r="KR76" s="150"/>
      <c r="KS76" s="150"/>
      <c r="KT76" s="150"/>
      <c r="KU76" s="150"/>
      <c r="KV76" s="150"/>
      <c r="KW76" s="150"/>
      <c r="KX76" s="150"/>
      <c r="KY76" s="150"/>
      <c r="KZ76" s="150"/>
      <c r="LA76" s="150"/>
      <c r="LB76" s="150"/>
      <c r="LC76" s="150"/>
      <c r="LD76" s="150"/>
      <c r="LE76" s="150"/>
      <c r="LF76" s="150"/>
      <c r="LG76" s="150"/>
      <c r="LH76" s="150"/>
      <c r="LI76" s="150"/>
      <c r="LJ76" s="150"/>
      <c r="LK76" s="150"/>
      <c r="LL76" s="150"/>
      <c r="LM76" s="150"/>
      <c r="LN76" s="150"/>
      <c r="LO76" s="150"/>
      <c r="LP76" s="150"/>
      <c r="LQ76" s="150"/>
      <c r="LR76" s="150"/>
      <c r="LS76" s="150"/>
      <c r="LT76" s="150"/>
      <c r="LU76" s="150"/>
      <c r="LV76" s="150"/>
      <c r="LW76" s="150"/>
      <c r="LX76" s="150"/>
      <c r="LY76" s="150"/>
      <c r="LZ76" s="150"/>
      <c r="MA76" s="150"/>
      <c r="MB76" s="150"/>
      <c r="MC76" s="150"/>
      <c r="MD76" s="150"/>
      <c r="ME76" s="150"/>
      <c r="MF76" s="150"/>
      <c r="MG76" s="150"/>
      <c r="MH76" s="150"/>
      <c r="MI76" s="150"/>
      <c r="MJ76" s="150"/>
      <c r="MK76" s="150"/>
      <c r="ML76" s="150"/>
      <c r="MM76" s="150"/>
      <c r="MN76" s="150"/>
      <c r="MO76" s="150"/>
      <c r="MP76" s="150"/>
      <c r="MQ76" s="150"/>
      <c r="MR76" s="150"/>
      <c r="MS76" s="150"/>
      <c r="MT76" s="150"/>
      <c r="MU76" s="150"/>
      <c r="MV76" s="150"/>
      <c r="MW76" s="150"/>
      <c r="MX76" s="150"/>
      <c r="MY76" s="150"/>
      <c r="MZ76" s="150"/>
      <c r="NA76" s="150"/>
      <c r="NB76" s="150"/>
      <c r="NC76" s="150"/>
      <c r="ND76" s="150"/>
      <c r="NE76" s="150"/>
      <c r="NF76" s="150"/>
      <c r="NG76" s="150"/>
      <c r="NH76" s="150"/>
      <c r="NI76" s="150"/>
      <c r="NJ76" s="150"/>
      <c r="NK76" s="150"/>
      <c r="NL76" s="150"/>
      <c r="NM76" s="150"/>
      <c r="NN76" s="150"/>
      <c r="NO76" s="150"/>
      <c r="NP76" s="150"/>
      <c r="NQ76" s="150"/>
      <c r="NR76" s="150"/>
      <c r="NS76" s="150"/>
      <c r="NT76" s="150"/>
      <c r="NU76" s="150"/>
      <c r="NV76" s="150"/>
      <c r="NW76" s="150"/>
      <c r="NX76" s="150"/>
      <c r="NY76" s="150"/>
      <c r="NZ76" s="150"/>
      <c r="OA76" s="150"/>
      <c r="OB76" s="150"/>
      <c r="OC76" s="150"/>
      <c r="OD76" s="150"/>
      <c r="OE76" s="150"/>
      <c r="OF76" s="150"/>
      <c r="OG76" s="150"/>
      <c r="OH76" s="150"/>
      <c r="OI76" s="150"/>
      <c r="OJ76" s="150"/>
      <c r="OK76" s="150"/>
      <c r="OL76" s="150"/>
      <c r="OM76" s="150"/>
      <c r="ON76" s="150"/>
      <c r="OO76" s="150"/>
      <c r="OP76" s="150"/>
      <c r="OQ76" s="150"/>
      <c r="OR76" s="150"/>
      <c r="OS76" s="150"/>
      <c r="OT76" s="150"/>
      <c r="OU76" s="150"/>
      <c r="OV76" s="150"/>
      <c r="OW76" s="150"/>
      <c r="OX76" s="150"/>
      <c r="OY76" s="150"/>
      <c r="OZ76" s="150"/>
      <c r="PA76" s="150"/>
      <c r="PB76" s="150"/>
      <c r="PC76" s="150"/>
      <c r="PD76" s="150"/>
      <c r="PE76" s="150"/>
      <c r="PF76" s="150"/>
      <c r="PG76" s="150"/>
      <c r="PH76" s="150"/>
      <c r="PI76" s="150"/>
      <c r="PJ76" s="150"/>
      <c r="PK76" s="150"/>
      <c r="PL76" s="150"/>
      <c r="PM76" s="150"/>
      <c r="PN76" s="150"/>
      <c r="PO76" s="150"/>
      <c r="PP76" s="150"/>
      <c r="PQ76" s="150"/>
      <c r="PR76" s="150"/>
      <c r="PS76" s="150"/>
      <c r="PT76" s="150"/>
      <c r="PU76" s="150"/>
      <c r="PV76" s="150"/>
      <c r="PW76" s="150"/>
      <c r="PX76" s="150"/>
      <c r="PY76" s="150"/>
      <c r="PZ76" s="150"/>
      <c r="QA76" s="150"/>
      <c r="QB76" s="150"/>
      <c r="QC76" s="150"/>
      <c r="QD76" s="150"/>
      <c r="QE76" s="150"/>
      <c r="QF76" s="150"/>
      <c r="QG76" s="150"/>
      <c r="QH76" s="150"/>
      <c r="QI76" s="150"/>
      <c r="QJ76" s="150"/>
      <c r="QK76" s="150"/>
      <c r="QL76" s="150"/>
      <c r="QM76" s="150"/>
      <c r="QN76" s="150"/>
      <c r="QO76" s="150"/>
      <c r="QP76" s="150"/>
      <c r="QQ76" s="150"/>
      <c r="QR76" s="150"/>
      <c r="QS76" s="150"/>
      <c r="QT76" s="150"/>
      <c r="QU76" s="150"/>
      <c r="QV76" s="150"/>
      <c r="QW76" s="150"/>
      <c r="QX76" s="150"/>
      <c r="QY76" s="150"/>
      <c r="QZ76" s="150"/>
      <c r="RA76" s="150"/>
      <c r="RB76" s="150"/>
      <c r="RC76" s="150"/>
      <c r="RD76" s="150"/>
      <c r="RE76" s="150"/>
      <c r="RF76" s="150"/>
      <c r="RG76" s="150"/>
      <c r="RH76" s="150"/>
      <c r="RI76" s="150"/>
      <c r="RJ76" s="150"/>
      <c r="RK76" s="150"/>
      <c r="RL76" s="150"/>
      <c r="RM76" s="150"/>
      <c r="RN76" s="150"/>
      <c r="RO76" s="150"/>
      <c r="RP76" s="150"/>
      <c r="RQ76" s="150"/>
      <c r="RR76" s="150"/>
      <c r="RS76" s="150"/>
      <c r="RT76" s="150"/>
      <c r="RU76" s="150"/>
      <c r="RV76" s="150"/>
      <c r="RW76" s="150"/>
      <c r="RX76" s="150"/>
      <c r="RY76" s="150"/>
      <c r="RZ76" s="150"/>
      <c r="SA76" s="150"/>
      <c r="SB76" s="150"/>
      <c r="SC76" s="150"/>
      <c r="SD76" s="150"/>
      <c r="SE76" s="150"/>
      <c r="SF76" s="150"/>
      <c r="SG76" s="150"/>
      <c r="SH76" s="150"/>
      <c r="SI76" s="150"/>
      <c r="SJ76" s="150"/>
      <c r="SK76" s="150"/>
      <c r="SL76" s="150"/>
      <c r="SM76" s="150"/>
      <c r="SN76" s="150"/>
      <c r="SO76" s="150"/>
      <c r="SP76" s="150"/>
      <c r="SQ76" s="150"/>
      <c r="SR76" s="150"/>
      <c r="SS76" s="150"/>
      <c r="ST76" s="150"/>
      <c r="SU76" s="150"/>
      <c r="SV76" s="150"/>
      <c r="SW76" s="150"/>
      <c r="SX76" s="150"/>
      <c r="SY76" s="150"/>
      <c r="SZ76" s="150"/>
      <c r="TA76" s="150"/>
      <c r="TB76" s="150"/>
      <c r="TC76" s="150"/>
      <c r="TD76" s="150"/>
      <c r="TE76" s="150"/>
      <c r="TF76" s="150"/>
      <c r="TG76" s="150"/>
      <c r="TH76" s="150"/>
      <c r="TI76" s="150"/>
      <c r="TJ76" s="150"/>
      <c r="TK76" s="150"/>
      <c r="TL76" s="150"/>
      <c r="TM76" s="150"/>
      <c r="TN76" s="150"/>
      <c r="TO76" s="150"/>
      <c r="TP76" s="150"/>
      <c r="TQ76" s="150"/>
      <c r="TR76" s="150"/>
      <c r="TS76" s="150"/>
      <c r="TT76" s="150"/>
      <c r="TU76" s="150"/>
      <c r="TV76" s="150"/>
      <c r="TW76" s="150"/>
      <c r="TX76" s="150"/>
      <c r="TY76" s="150"/>
      <c r="TZ76" s="150"/>
      <c r="UA76" s="150"/>
      <c r="UB76" s="150"/>
      <c r="UC76" s="150"/>
      <c r="UD76" s="150"/>
      <c r="UE76" s="150"/>
      <c r="UF76" s="150"/>
      <c r="UG76" s="150"/>
      <c r="UH76" s="150"/>
      <c r="UI76" s="150"/>
      <c r="UJ76" s="150"/>
      <c r="UK76" s="150"/>
      <c r="UL76" s="150"/>
      <c r="UM76" s="150"/>
      <c r="UN76" s="150"/>
      <c r="UO76" s="150"/>
      <c r="UP76" s="150"/>
      <c r="UQ76" s="150"/>
      <c r="UR76" s="150"/>
      <c r="US76" s="150"/>
      <c r="UT76" s="150"/>
      <c r="UU76" s="150"/>
      <c r="UV76" s="150"/>
      <c r="UW76" s="150"/>
      <c r="UX76" s="150"/>
      <c r="UY76" s="150"/>
      <c r="UZ76" s="150"/>
      <c r="VA76" s="150"/>
      <c r="VB76" s="150"/>
      <c r="VC76" s="150"/>
      <c r="VD76" s="150"/>
      <c r="VE76" s="150"/>
      <c r="VF76" s="150"/>
      <c r="VG76" s="150"/>
      <c r="VH76" s="150"/>
      <c r="VI76" s="150"/>
      <c r="VJ76" s="150"/>
      <c r="VK76" s="150"/>
      <c r="VL76" s="150"/>
      <c r="VM76" s="150"/>
      <c r="VN76" s="150"/>
      <c r="VO76" s="150"/>
      <c r="VP76" s="150"/>
      <c r="VQ76" s="150"/>
      <c r="VR76" s="150"/>
      <c r="VS76" s="150"/>
      <c r="VT76" s="150"/>
      <c r="VU76" s="150"/>
      <c r="VV76" s="150"/>
      <c r="VW76" s="150"/>
      <c r="VX76" s="150"/>
      <c r="VY76" s="150"/>
      <c r="VZ76" s="150"/>
      <c r="WA76" s="150"/>
      <c r="WB76" s="150"/>
      <c r="WC76" s="150"/>
      <c r="WD76" s="150"/>
      <c r="WE76" s="150"/>
      <c r="WF76" s="150"/>
      <c r="WG76" s="150"/>
      <c r="WH76" s="150"/>
      <c r="WI76" s="150"/>
      <c r="WJ76" s="150"/>
      <c r="WK76" s="150"/>
      <c r="WL76" s="150"/>
      <c r="WM76" s="150"/>
      <c r="WN76" s="150"/>
      <c r="WO76" s="150"/>
      <c r="WP76" s="150"/>
      <c r="WQ76" s="150"/>
      <c r="WR76" s="150"/>
      <c r="WS76" s="150"/>
      <c r="WT76" s="150"/>
      <c r="WU76" s="150"/>
      <c r="WV76" s="150"/>
      <c r="WW76" s="150"/>
      <c r="WX76" s="150"/>
      <c r="WY76" s="150"/>
      <c r="WZ76" s="150"/>
      <c r="XA76" s="150"/>
      <c r="XB76" s="150"/>
      <c r="XC76" s="150"/>
      <c r="XD76" s="150"/>
      <c r="XE76" s="150"/>
      <c r="XF76" s="150"/>
      <c r="XG76" s="150"/>
      <c r="XH76" s="150"/>
      <c r="XI76" s="150"/>
      <c r="XJ76" s="150"/>
      <c r="XK76" s="150"/>
      <c r="XL76" s="150"/>
      <c r="XM76" s="150"/>
      <c r="XN76" s="150"/>
      <c r="XO76" s="150"/>
      <c r="XP76" s="150"/>
      <c r="XQ76" s="150"/>
      <c r="XR76" s="150"/>
      <c r="XS76" s="150"/>
      <c r="XT76" s="150"/>
      <c r="XU76" s="150"/>
      <c r="XV76" s="150"/>
      <c r="XW76" s="150"/>
      <c r="XX76" s="150"/>
      <c r="XY76" s="150"/>
      <c r="XZ76" s="150"/>
      <c r="YA76" s="150"/>
      <c r="YB76" s="150"/>
      <c r="YC76" s="150"/>
      <c r="YD76" s="150"/>
      <c r="YE76" s="150"/>
      <c r="YF76" s="150"/>
      <c r="YG76" s="150"/>
      <c r="YH76" s="150"/>
      <c r="YI76" s="150"/>
      <c r="YJ76" s="150"/>
      <c r="YK76" s="150"/>
      <c r="YL76" s="150"/>
      <c r="YM76" s="150"/>
      <c r="YN76" s="150"/>
      <c r="YO76" s="150"/>
      <c r="YP76" s="150"/>
      <c r="YQ76" s="150"/>
      <c r="YR76" s="150"/>
      <c r="YS76" s="150"/>
      <c r="YT76" s="150"/>
      <c r="YU76" s="150"/>
      <c r="YV76" s="150"/>
      <c r="YW76" s="150"/>
      <c r="YX76" s="150"/>
      <c r="YY76" s="150"/>
      <c r="YZ76" s="150"/>
      <c r="ZA76" s="150"/>
      <c r="ZB76" s="150"/>
      <c r="ZC76" s="150"/>
      <c r="ZD76" s="150"/>
      <c r="ZE76" s="150"/>
      <c r="ZF76" s="150"/>
      <c r="ZG76" s="150"/>
      <c r="ZH76" s="150"/>
      <c r="ZI76" s="150"/>
      <c r="ZJ76" s="150"/>
      <c r="ZK76" s="150"/>
      <c r="ZL76" s="150"/>
      <c r="ZM76" s="150"/>
      <c r="ZN76" s="150"/>
      <c r="ZO76" s="150"/>
      <c r="ZP76" s="150"/>
      <c r="ZQ76" s="150"/>
      <c r="ZR76" s="150"/>
      <c r="ZS76" s="150"/>
      <c r="ZT76" s="150"/>
      <c r="ZU76" s="150"/>
      <c r="ZV76" s="150"/>
      <c r="ZW76" s="150"/>
      <c r="ZX76" s="150"/>
      <c r="ZY76" s="150"/>
      <c r="ZZ76" s="150"/>
      <c r="AAA76" s="150"/>
      <c r="AAB76" s="150"/>
      <c r="AAC76" s="150"/>
      <c r="AAD76" s="150"/>
      <c r="AAE76" s="150"/>
      <c r="AAF76" s="150"/>
      <c r="AAG76" s="150"/>
      <c r="AAH76" s="150"/>
      <c r="AAI76" s="150"/>
      <c r="AAJ76" s="150"/>
      <c r="AAK76" s="150"/>
      <c r="AAL76" s="150"/>
      <c r="AAM76" s="150"/>
      <c r="AAN76" s="150"/>
      <c r="AAO76" s="150"/>
      <c r="AAP76" s="150"/>
      <c r="AAQ76" s="150"/>
      <c r="AAR76" s="150"/>
      <c r="AAS76" s="150"/>
      <c r="AAT76" s="150"/>
      <c r="AAU76" s="150"/>
      <c r="AAV76" s="150"/>
      <c r="AAW76" s="150"/>
      <c r="AAX76" s="150"/>
      <c r="AAY76" s="150"/>
      <c r="AAZ76" s="150"/>
      <c r="ABA76" s="150"/>
      <c r="ABB76" s="150"/>
      <c r="ABC76" s="150"/>
      <c r="ABD76" s="150"/>
      <c r="ABE76" s="150"/>
      <c r="ABF76" s="150"/>
      <c r="ABG76" s="150"/>
      <c r="ABH76" s="150"/>
      <c r="ABI76" s="150"/>
      <c r="ABJ76" s="150"/>
      <c r="ABK76" s="150"/>
      <c r="ABL76" s="150"/>
      <c r="ABM76" s="150"/>
      <c r="ABN76" s="150"/>
      <c r="ABO76" s="150"/>
      <c r="ABP76" s="150"/>
      <c r="ABQ76" s="150"/>
      <c r="ABR76" s="150"/>
      <c r="ABS76" s="150"/>
      <c r="ABT76" s="150"/>
      <c r="ABU76" s="150"/>
      <c r="ABV76" s="150"/>
      <c r="ABW76" s="150"/>
      <c r="ABX76" s="150"/>
      <c r="ABY76" s="150"/>
      <c r="ABZ76" s="150"/>
      <c r="ACA76" s="150"/>
      <c r="ACB76" s="150"/>
      <c r="ACC76" s="150"/>
      <c r="ACD76" s="150"/>
      <c r="ACE76" s="150"/>
      <c r="ACF76" s="150"/>
      <c r="ACG76" s="150"/>
      <c r="ACH76" s="150"/>
      <c r="ACI76" s="150"/>
      <c r="ACJ76" s="150"/>
      <c r="ACK76" s="150"/>
      <c r="ACL76" s="150"/>
      <c r="ACM76" s="150"/>
      <c r="ACN76" s="150"/>
      <c r="ACO76" s="150"/>
      <c r="ACP76" s="150"/>
      <c r="ACQ76" s="150"/>
      <c r="ACR76" s="150"/>
      <c r="ACS76" s="150"/>
      <c r="ACT76" s="150"/>
      <c r="ACU76" s="150"/>
      <c r="ACV76" s="150"/>
      <c r="ACW76" s="150"/>
      <c r="ACX76" s="150"/>
      <c r="ACY76" s="150"/>
      <c r="ACZ76" s="150"/>
      <c r="ADA76" s="150"/>
      <c r="ADB76" s="150"/>
      <c r="ADC76" s="150"/>
      <c r="ADD76" s="150"/>
      <c r="ADE76" s="150"/>
      <c r="ADF76" s="150"/>
      <c r="ADG76" s="150"/>
      <c r="ADH76" s="150"/>
      <c r="ADI76" s="150"/>
      <c r="ADJ76" s="150"/>
      <c r="ADK76" s="150"/>
      <c r="ADL76" s="150"/>
      <c r="ADM76" s="150"/>
      <c r="ADN76" s="150"/>
      <c r="ADO76" s="150"/>
      <c r="ADP76" s="150"/>
      <c r="ADQ76" s="150"/>
      <c r="ADR76" s="150"/>
      <c r="ADS76" s="150"/>
      <c r="ADT76" s="150"/>
      <c r="ADU76" s="150"/>
      <c r="ADV76" s="150"/>
      <c r="ADW76" s="150"/>
      <c r="ADX76" s="150"/>
      <c r="ADY76" s="150"/>
      <c r="ADZ76" s="150"/>
      <c r="AEA76" s="150"/>
      <c r="AEB76" s="150"/>
      <c r="AEC76" s="150"/>
      <c r="AED76" s="150"/>
      <c r="AEE76" s="150"/>
      <c r="AEF76" s="150"/>
      <c r="AEG76" s="150"/>
      <c r="AEH76" s="150"/>
      <c r="AEI76" s="150"/>
      <c r="AEJ76" s="150"/>
      <c r="AEK76" s="150"/>
      <c r="AEL76" s="150"/>
      <c r="AEM76" s="150"/>
      <c r="AEN76" s="150"/>
      <c r="AEO76" s="150"/>
      <c r="AEP76" s="150"/>
      <c r="AEQ76" s="150"/>
      <c r="AER76" s="150"/>
      <c r="AES76" s="150"/>
      <c r="AET76" s="150"/>
      <c r="AEU76" s="150"/>
      <c r="AEV76" s="150"/>
      <c r="AEW76" s="150"/>
      <c r="AEX76" s="150"/>
      <c r="AEY76" s="150"/>
      <c r="AEZ76" s="150"/>
      <c r="AFA76" s="150"/>
      <c r="AFB76" s="150"/>
      <c r="AFC76" s="150"/>
      <c r="AFD76" s="150"/>
      <c r="AFE76" s="150"/>
      <c r="AFF76" s="150"/>
      <c r="AFG76" s="150"/>
      <c r="AFH76" s="150"/>
      <c r="AFI76" s="150"/>
      <c r="AFJ76" s="150"/>
      <c r="AFK76" s="150"/>
      <c r="AFL76" s="150"/>
      <c r="AFM76" s="150"/>
      <c r="AFN76" s="150"/>
      <c r="AFO76" s="150"/>
      <c r="AFP76" s="150"/>
      <c r="AFQ76" s="150"/>
      <c r="AFR76" s="150"/>
      <c r="AFS76" s="150"/>
      <c r="AFT76" s="150"/>
      <c r="AFU76" s="150"/>
      <c r="AFV76" s="150"/>
      <c r="AFW76" s="150"/>
      <c r="AFX76" s="150"/>
      <c r="AFY76" s="150"/>
      <c r="AFZ76" s="150"/>
      <c r="AGA76" s="150"/>
      <c r="AGB76" s="150"/>
      <c r="AGC76" s="150"/>
      <c r="AGD76" s="150"/>
      <c r="AGE76" s="150"/>
      <c r="AGF76" s="150"/>
      <c r="AGG76" s="150"/>
      <c r="AGH76" s="150"/>
      <c r="AGI76" s="150"/>
      <c r="AGJ76" s="150"/>
      <c r="AGK76" s="150"/>
      <c r="AGL76" s="150"/>
      <c r="AGM76" s="150"/>
      <c r="AGN76" s="150"/>
      <c r="AGO76" s="150"/>
      <c r="AGP76" s="150"/>
      <c r="AGQ76" s="150"/>
      <c r="AGR76" s="150"/>
      <c r="AGS76" s="150"/>
      <c r="AGT76" s="150"/>
      <c r="AGU76" s="150"/>
      <c r="AGV76" s="150"/>
      <c r="AGW76" s="150"/>
      <c r="AGX76" s="150"/>
      <c r="AGY76" s="150"/>
      <c r="AGZ76" s="150"/>
      <c r="AHA76" s="150"/>
      <c r="AHB76" s="150"/>
      <c r="AHC76" s="150"/>
      <c r="AHD76" s="150"/>
      <c r="AHE76" s="150"/>
      <c r="AHF76" s="150"/>
      <c r="AHG76" s="150"/>
      <c r="AHH76" s="150"/>
      <c r="AHI76" s="150"/>
      <c r="AHJ76" s="150"/>
      <c r="AHK76" s="150"/>
      <c r="AHL76" s="150"/>
      <c r="AHM76" s="150"/>
      <c r="AHN76" s="150"/>
      <c r="AHO76" s="150"/>
      <c r="AHP76" s="150"/>
      <c r="AHQ76" s="150"/>
      <c r="AHR76" s="150"/>
      <c r="AHS76" s="150"/>
      <c r="AHT76" s="150"/>
      <c r="AHU76" s="150"/>
      <c r="AHV76" s="150"/>
      <c r="AHW76" s="150"/>
      <c r="AHX76" s="150"/>
      <c r="AHY76" s="150"/>
      <c r="AHZ76" s="150"/>
      <c r="AIA76" s="150"/>
      <c r="AIB76" s="150"/>
      <c r="AIC76" s="150"/>
      <c r="AID76" s="150"/>
      <c r="AIE76" s="150"/>
      <c r="AIF76" s="150"/>
      <c r="AIG76" s="150"/>
      <c r="AIH76" s="150"/>
      <c r="AII76" s="150"/>
      <c r="AIJ76" s="150"/>
      <c r="AIK76" s="150"/>
      <c r="AIL76" s="150"/>
      <c r="AIM76" s="150"/>
      <c r="AIN76" s="150"/>
      <c r="AIO76" s="150"/>
      <c r="AIP76" s="150"/>
      <c r="AIQ76" s="150"/>
      <c r="AIR76" s="150"/>
      <c r="AIS76" s="150"/>
      <c r="AIT76" s="150"/>
      <c r="AIU76" s="150"/>
      <c r="AIV76" s="150"/>
      <c r="AIW76" s="150"/>
      <c r="AIX76" s="150"/>
      <c r="AIY76" s="150"/>
      <c r="AIZ76" s="150"/>
      <c r="AJA76" s="150"/>
      <c r="AJB76" s="150"/>
      <c r="AJC76" s="150"/>
      <c r="AJD76" s="150"/>
      <c r="AJE76" s="150"/>
      <c r="AJF76" s="150"/>
      <c r="AJG76" s="150"/>
      <c r="AJH76" s="150"/>
      <c r="AJI76" s="150"/>
      <c r="AJJ76" s="150"/>
      <c r="AJK76" s="150"/>
      <c r="AJL76" s="150"/>
      <c r="AJM76" s="150"/>
      <c r="AJN76" s="150"/>
      <c r="AJO76" s="150"/>
      <c r="AJP76" s="150"/>
      <c r="AJQ76" s="150"/>
      <c r="AJR76" s="150"/>
      <c r="AJS76" s="150"/>
      <c r="AJT76" s="150"/>
      <c r="AJU76" s="150"/>
      <c r="AJV76" s="150"/>
      <c r="AJW76" s="150"/>
      <c r="AJX76" s="150"/>
      <c r="AJY76" s="150"/>
      <c r="AJZ76" s="150"/>
      <c r="AKA76" s="150"/>
      <c r="AKB76" s="150"/>
      <c r="AKC76" s="150"/>
      <c r="AKD76" s="150"/>
      <c r="AKE76" s="150"/>
      <c r="AKF76" s="150"/>
      <c r="AKG76" s="150"/>
      <c r="AKH76" s="150"/>
      <c r="AKI76" s="150"/>
      <c r="AKJ76" s="150"/>
      <c r="AKK76" s="150"/>
      <c r="AKL76" s="150"/>
      <c r="AKM76" s="150"/>
      <c r="AKN76" s="150"/>
      <c r="AKO76" s="150"/>
      <c r="AKP76" s="150"/>
      <c r="AKQ76" s="150"/>
      <c r="AKR76" s="150"/>
      <c r="AKS76" s="150"/>
      <c r="AKT76" s="150"/>
      <c r="AKU76" s="150"/>
      <c r="AKV76" s="150"/>
      <c r="AKW76" s="150"/>
      <c r="AKX76" s="150"/>
      <c r="AKY76" s="150"/>
      <c r="AKZ76" s="150"/>
      <c r="ALA76" s="150"/>
      <c r="ALB76" s="150"/>
      <c r="ALC76" s="150"/>
      <c r="ALD76" s="150"/>
      <c r="ALE76" s="150"/>
      <c r="ALF76" s="150"/>
      <c r="ALG76" s="150"/>
      <c r="ALH76" s="150"/>
      <c r="ALI76" s="150"/>
      <c r="ALJ76" s="150"/>
      <c r="ALK76" s="150"/>
      <c r="ALL76" s="150"/>
      <c r="ALM76" s="150"/>
      <c r="ALN76" s="150"/>
      <c r="ALO76" s="150"/>
      <c r="ALP76" s="150"/>
      <c r="ALQ76" s="150"/>
      <c r="ALR76" s="150"/>
      <c r="ALS76" s="150"/>
      <c r="ALT76" s="150"/>
      <c r="ALU76" s="150"/>
      <c r="ALV76" s="150"/>
      <c r="ALW76" s="150"/>
      <c r="ALX76" s="150"/>
      <c r="ALY76" s="150"/>
      <c r="ALZ76" s="150"/>
      <c r="AMA76" s="150"/>
      <c r="AMB76" s="150"/>
      <c r="AMC76" s="150"/>
      <c r="AMD76" s="150"/>
      <c r="AME76" s="150"/>
      <c r="AMF76" s="150"/>
      <c r="AMG76" s="150"/>
      <c r="AMH76" s="150"/>
      <c r="AMI76" s="150"/>
      <c r="AMJ76" s="150"/>
      <c r="AMK76" s="150"/>
    </row>
    <row r="77" spans="1:1025" ht="27" customHeight="1">
      <c r="A77" s="94"/>
      <c r="B77" s="190" t="s">
        <v>343</v>
      </c>
      <c r="C77" s="178" t="s">
        <v>339</v>
      </c>
      <c r="D77" s="178" t="s">
        <v>319</v>
      </c>
      <c r="E77" s="196" t="s">
        <v>344</v>
      </c>
      <c r="F77" s="113">
        <v>0</v>
      </c>
      <c r="G77" s="113">
        <v>0</v>
      </c>
      <c r="H77" s="113">
        <v>0</v>
      </c>
      <c r="I77" s="113">
        <v>0</v>
      </c>
      <c r="J77" s="113">
        <v>0</v>
      </c>
      <c r="K77" s="113">
        <f>L77</f>
        <v>1000000</v>
      </c>
      <c r="L77" s="192">
        <v>1000000</v>
      </c>
      <c r="M77" s="113">
        <v>0</v>
      </c>
      <c r="N77" s="113">
        <v>0</v>
      </c>
      <c r="O77" s="113">
        <v>0</v>
      </c>
      <c r="P77" s="113">
        <f>L77</f>
        <v>1000000</v>
      </c>
      <c r="Q77" s="113">
        <f t="shared" si="26"/>
        <v>1000000</v>
      </c>
      <c r="R77" s="150"/>
      <c r="S77" s="150"/>
      <c r="T77" s="150"/>
      <c r="U77" s="150"/>
      <c r="V77" s="150"/>
      <c r="W77" s="150"/>
      <c r="X77" s="150"/>
      <c r="Y77" s="150"/>
      <c r="Z77" s="150"/>
      <c r="AA77" s="150"/>
      <c r="AB77" s="150"/>
      <c r="AC77" s="150"/>
      <c r="AD77" s="150"/>
      <c r="AE77" s="150"/>
      <c r="AF77" s="150"/>
      <c r="AG77" s="150"/>
      <c r="AH77" s="150"/>
      <c r="AI77" s="150"/>
      <c r="AJ77" s="150"/>
      <c r="AK77" s="150"/>
      <c r="AL77" s="150"/>
      <c r="AM77" s="150"/>
      <c r="AN77" s="150"/>
      <c r="AO77" s="150"/>
      <c r="AP77" s="150"/>
      <c r="AQ77" s="150"/>
      <c r="AR77" s="150"/>
      <c r="AS77" s="150"/>
      <c r="AT77" s="150"/>
      <c r="AU77" s="150"/>
      <c r="AV77" s="150"/>
      <c r="AW77" s="150"/>
      <c r="AX77" s="150"/>
      <c r="AY77" s="150"/>
      <c r="AZ77" s="150"/>
      <c r="BA77" s="150"/>
      <c r="BB77" s="150"/>
      <c r="BC77" s="150"/>
      <c r="BD77" s="150"/>
      <c r="BE77" s="150"/>
      <c r="BF77" s="150"/>
      <c r="BG77" s="150"/>
      <c r="BH77" s="150"/>
      <c r="BI77" s="150"/>
      <c r="BJ77" s="150"/>
      <c r="BK77" s="150"/>
      <c r="BL77" s="150"/>
      <c r="BM77" s="150"/>
      <c r="BN77" s="150"/>
      <c r="BO77" s="150"/>
      <c r="BP77" s="150"/>
      <c r="BQ77" s="150"/>
      <c r="BR77" s="150"/>
      <c r="BS77" s="150"/>
      <c r="BT77" s="150"/>
      <c r="BU77" s="150"/>
      <c r="BV77" s="150"/>
      <c r="BW77" s="150"/>
      <c r="BX77" s="150"/>
      <c r="BY77" s="150"/>
      <c r="BZ77" s="150"/>
      <c r="CA77" s="150"/>
      <c r="CB77" s="150"/>
      <c r="CC77" s="150"/>
      <c r="CD77" s="150"/>
      <c r="CE77" s="150"/>
      <c r="CF77" s="150"/>
      <c r="CG77" s="150"/>
      <c r="CH77" s="150"/>
      <c r="CI77" s="150"/>
      <c r="CJ77" s="150"/>
      <c r="CK77" s="150"/>
      <c r="CL77" s="150"/>
      <c r="CM77" s="150"/>
      <c r="CN77" s="150"/>
      <c r="CO77" s="150"/>
      <c r="CP77" s="150"/>
      <c r="CQ77" s="150"/>
      <c r="CR77" s="150"/>
      <c r="CS77" s="150"/>
      <c r="CT77" s="150"/>
      <c r="CU77" s="150"/>
      <c r="CV77" s="150"/>
      <c r="CW77" s="150"/>
      <c r="CX77" s="150"/>
      <c r="CY77" s="150"/>
      <c r="CZ77" s="150"/>
      <c r="DA77" s="150"/>
      <c r="DB77" s="150"/>
      <c r="DC77" s="150"/>
      <c r="DD77" s="150"/>
      <c r="DE77" s="150"/>
      <c r="DF77" s="150"/>
      <c r="DG77" s="150"/>
      <c r="DH77" s="150"/>
      <c r="DI77" s="150"/>
      <c r="DJ77" s="150"/>
      <c r="DK77" s="150"/>
      <c r="DL77" s="150"/>
      <c r="DM77" s="150"/>
      <c r="DN77" s="150"/>
      <c r="DO77" s="150"/>
      <c r="DP77" s="150"/>
      <c r="DQ77" s="150"/>
      <c r="DR77" s="150"/>
      <c r="DS77" s="150"/>
      <c r="DT77" s="150"/>
      <c r="DU77" s="150"/>
      <c r="DV77" s="150"/>
      <c r="DW77" s="150"/>
      <c r="DX77" s="150"/>
      <c r="DY77" s="150"/>
      <c r="DZ77" s="150"/>
      <c r="EA77" s="150"/>
      <c r="EB77" s="150"/>
      <c r="EC77" s="150"/>
      <c r="ED77" s="150"/>
      <c r="EE77" s="150"/>
      <c r="EF77" s="150"/>
      <c r="EG77" s="150"/>
      <c r="EH77" s="150"/>
      <c r="EI77" s="150"/>
      <c r="EJ77" s="150"/>
      <c r="EK77" s="150"/>
      <c r="EL77" s="150"/>
      <c r="EM77" s="150"/>
      <c r="EN77" s="150"/>
      <c r="EO77" s="150"/>
      <c r="EP77" s="150"/>
      <c r="EQ77" s="150"/>
      <c r="ER77" s="150"/>
      <c r="ES77" s="150"/>
      <c r="ET77" s="150"/>
      <c r="EU77" s="150"/>
      <c r="EV77" s="150"/>
      <c r="EW77" s="150"/>
      <c r="EX77" s="150"/>
      <c r="EY77" s="150"/>
      <c r="EZ77" s="150"/>
      <c r="FA77" s="150"/>
      <c r="FB77" s="150"/>
      <c r="FC77" s="150"/>
      <c r="FD77" s="150"/>
      <c r="FE77" s="150"/>
      <c r="FF77" s="150"/>
      <c r="FG77" s="150"/>
      <c r="FH77" s="150"/>
      <c r="FI77" s="150"/>
      <c r="FJ77" s="150"/>
      <c r="FK77" s="150"/>
      <c r="FL77" s="150"/>
      <c r="FM77" s="150"/>
      <c r="FN77" s="150"/>
      <c r="FO77" s="150"/>
      <c r="FP77" s="150"/>
      <c r="FQ77" s="150"/>
      <c r="FR77" s="150"/>
      <c r="FS77" s="150"/>
      <c r="FT77" s="150"/>
      <c r="FU77" s="150"/>
      <c r="FV77" s="150"/>
      <c r="FW77" s="150"/>
      <c r="FX77" s="150"/>
      <c r="FY77" s="150"/>
      <c r="FZ77" s="150"/>
      <c r="GA77" s="150"/>
      <c r="GB77" s="150"/>
      <c r="GC77" s="150"/>
      <c r="GD77" s="150"/>
      <c r="GE77" s="150"/>
      <c r="GF77" s="150"/>
      <c r="GG77" s="150"/>
      <c r="GH77" s="150"/>
      <c r="GI77" s="150"/>
      <c r="GJ77" s="150"/>
      <c r="GK77" s="150"/>
      <c r="GL77" s="150"/>
      <c r="GM77" s="150"/>
      <c r="GN77" s="150"/>
      <c r="GO77" s="150"/>
      <c r="GP77" s="150"/>
      <c r="GQ77" s="150"/>
      <c r="GR77" s="150"/>
      <c r="GS77" s="150"/>
      <c r="GT77" s="150"/>
      <c r="GU77" s="150"/>
      <c r="GV77" s="150"/>
      <c r="GW77" s="150"/>
      <c r="GX77" s="150"/>
      <c r="GY77" s="150"/>
      <c r="GZ77" s="150"/>
      <c r="HA77" s="150"/>
      <c r="HB77" s="150"/>
      <c r="HC77" s="150"/>
      <c r="HD77" s="150"/>
      <c r="HE77" s="150"/>
      <c r="HF77" s="150"/>
      <c r="HG77" s="150"/>
      <c r="HH77" s="150"/>
      <c r="HI77" s="150"/>
      <c r="HJ77" s="150"/>
      <c r="HK77" s="150"/>
      <c r="HL77" s="150"/>
      <c r="HM77" s="150"/>
      <c r="HN77" s="150"/>
      <c r="HO77" s="150"/>
      <c r="HP77" s="150"/>
      <c r="HQ77" s="150"/>
      <c r="HR77" s="150"/>
      <c r="HS77" s="150"/>
      <c r="HT77" s="150"/>
      <c r="HU77" s="150"/>
      <c r="HV77" s="150"/>
      <c r="HW77" s="150"/>
      <c r="HX77" s="150"/>
      <c r="HY77" s="150"/>
      <c r="HZ77" s="150"/>
      <c r="IA77" s="150"/>
      <c r="IB77" s="150"/>
      <c r="IC77" s="150"/>
      <c r="ID77" s="150"/>
      <c r="IE77" s="150"/>
      <c r="IF77" s="150"/>
      <c r="IG77" s="150"/>
      <c r="IH77" s="150"/>
      <c r="II77" s="150"/>
      <c r="IJ77" s="150"/>
      <c r="IK77" s="150"/>
      <c r="IL77" s="150"/>
      <c r="IM77" s="150"/>
      <c r="IN77" s="150"/>
      <c r="IO77" s="150"/>
      <c r="IP77" s="150"/>
      <c r="IQ77" s="150"/>
      <c r="IR77" s="150"/>
      <c r="IS77" s="150"/>
      <c r="IT77" s="150"/>
      <c r="IU77" s="150"/>
      <c r="IV77" s="150"/>
      <c r="IW77" s="150"/>
      <c r="IX77" s="150"/>
      <c r="IY77" s="150"/>
      <c r="IZ77" s="150"/>
      <c r="JA77" s="150"/>
      <c r="JB77" s="150"/>
      <c r="JC77" s="150"/>
      <c r="JD77" s="150"/>
      <c r="JE77" s="150"/>
      <c r="JF77" s="150"/>
      <c r="JG77" s="150"/>
      <c r="JH77" s="150"/>
      <c r="JI77" s="150"/>
      <c r="JJ77" s="150"/>
      <c r="JK77" s="150"/>
      <c r="JL77" s="150"/>
      <c r="JM77" s="150"/>
      <c r="JN77" s="150"/>
      <c r="JO77" s="150"/>
      <c r="JP77" s="150"/>
      <c r="JQ77" s="150"/>
      <c r="JR77" s="150"/>
      <c r="JS77" s="150"/>
      <c r="JT77" s="150"/>
      <c r="JU77" s="150"/>
      <c r="JV77" s="150"/>
      <c r="JW77" s="150"/>
      <c r="JX77" s="150"/>
      <c r="JY77" s="150"/>
      <c r="JZ77" s="150"/>
      <c r="KA77" s="150"/>
      <c r="KB77" s="150"/>
      <c r="KC77" s="150"/>
      <c r="KD77" s="150"/>
      <c r="KE77" s="150"/>
      <c r="KF77" s="150"/>
      <c r="KG77" s="150"/>
      <c r="KH77" s="150"/>
      <c r="KI77" s="150"/>
      <c r="KJ77" s="150"/>
      <c r="KK77" s="150"/>
      <c r="KL77" s="150"/>
      <c r="KM77" s="150"/>
      <c r="KN77" s="150"/>
      <c r="KO77" s="150"/>
      <c r="KP77" s="150"/>
      <c r="KQ77" s="150"/>
      <c r="KR77" s="150"/>
      <c r="KS77" s="150"/>
      <c r="KT77" s="150"/>
      <c r="KU77" s="150"/>
      <c r="KV77" s="150"/>
      <c r="KW77" s="150"/>
      <c r="KX77" s="150"/>
      <c r="KY77" s="150"/>
      <c r="KZ77" s="150"/>
      <c r="LA77" s="150"/>
      <c r="LB77" s="150"/>
      <c r="LC77" s="150"/>
      <c r="LD77" s="150"/>
      <c r="LE77" s="150"/>
      <c r="LF77" s="150"/>
      <c r="LG77" s="150"/>
      <c r="LH77" s="150"/>
      <c r="LI77" s="150"/>
      <c r="LJ77" s="150"/>
      <c r="LK77" s="150"/>
      <c r="LL77" s="150"/>
      <c r="LM77" s="150"/>
      <c r="LN77" s="150"/>
      <c r="LO77" s="150"/>
      <c r="LP77" s="150"/>
      <c r="LQ77" s="150"/>
      <c r="LR77" s="150"/>
      <c r="LS77" s="150"/>
      <c r="LT77" s="150"/>
      <c r="LU77" s="150"/>
      <c r="LV77" s="150"/>
      <c r="LW77" s="150"/>
      <c r="LX77" s="150"/>
      <c r="LY77" s="150"/>
      <c r="LZ77" s="150"/>
      <c r="MA77" s="150"/>
      <c r="MB77" s="150"/>
      <c r="MC77" s="150"/>
      <c r="MD77" s="150"/>
      <c r="ME77" s="150"/>
      <c r="MF77" s="150"/>
      <c r="MG77" s="150"/>
      <c r="MH77" s="150"/>
      <c r="MI77" s="150"/>
      <c r="MJ77" s="150"/>
      <c r="MK77" s="150"/>
      <c r="ML77" s="150"/>
      <c r="MM77" s="150"/>
      <c r="MN77" s="150"/>
      <c r="MO77" s="150"/>
      <c r="MP77" s="150"/>
      <c r="MQ77" s="150"/>
      <c r="MR77" s="150"/>
      <c r="MS77" s="150"/>
      <c r="MT77" s="150"/>
      <c r="MU77" s="150"/>
      <c r="MV77" s="150"/>
      <c r="MW77" s="150"/>
      <c r="MX77" s="150"/>
      <c r="MY77" s="150"/>
      <c r="MZ77" s="150"/>
      <c r="NA77" s="150"/>
      <c r="NB77" s="150"/>
      <c r="NC77" s="150"/>
      <c r="ND77" s="150"/>
      <c r="NE77" s="150"/>
      <c r="NF77" s="150"/>
      <c r="NG77" s="150"/>
      <c r="NH77" s="150"/>
      <c r="NI77" s="150"/>
      <c r="NJ77" s="150"/>
      <c r="NK77" s="150"/>
      <c r="NL77" s="150"/>
      <c r="NM77" s="150"/>
      <c r="NN77" s="150"/>
      <c r="NO77" s="150"/>
      <c r="NP77" s="150"/>
      <c r="NQ77" s="150"/>
      <c r="NR77" s="150"/>
      <c r="NS77" s="150"/>
      <c r="NT77" s="150"/>
      <c r="NU77" s="150"/>
      <c r="NV77" s="150"/>
      <c r="NW77" s="150"/>
      <c r="NX77" s="150"/>
      <c r="NY77" s="150"/>
      <c r="NZ77" s="150"/>
      <c r="OA77" s="150"/>
      <c r="OB77" s="150"/>
      <c r="OC77" s="150"/>
      <c r="OD77" s="150"/>
      <c r="OE77" s="150"/>
      <c r="OF77" s="150"/>
      <c r="OG77" s="150"/>
      <c r="OH77" s="150"/>
      <c r="OI77" s="150"/>
      <c r="OJ77" s="150"/>
      <c r="OK77" s="150"/>
      <c r="OL77" s="150"/>
      <c r="OM77" s="150"/>
      <c r="ON77" s="150"/>
      <c r="OO77" s="150"/>
      <c r="OP77" s="150"/>
      <c r="OQ77" s="150"/>
      <c r="OR77" s="150"/>
      <c r="OS77" s="150"/>
      <c r="OT77" s="150"/>
      <c r="OU77" s="150"/>
      <c r="OV77" s="150"/>
      <c r="OW77" s="150"/>
      <c r="OX77" s="150"/>
      <c r="OY77" s="150"/>
      <c r="OZ77" s="150"/>
      <c r="PA77" s="150"/>
      <c r="PB77" s="150"/>
      <c r="PC77" s="150"/>
      <c r="PD77" s="150"/>
      <c r="PE77" s="150"/>
      <c r="PF77" s="150"/>
      <c r="PG77" s="150"/>
      <c r="PH77" s="150"/>
      <c r="PI77" s="150"/>
      <c r="PJ77" s="150"/>
      <c r="PK77" s="150"/>
      <c r="PL77" s="150"/>
      <c r="PM77" s="150"/>
      <c r="PN77" s="150"/>
      <c r="PO77" s="150"/>
      <c r="PP77" s="150"/>
      <c r="PQ77" s="150"/>
      <c r="PR77" s="150"/>
      <c r="PS77" s="150"/>
      <c r="PT77" s="150"/>
      <c r="PU77" s="150"/>
      <c r="PV77" s="150"/>
      <c r="PW77" s="150"/>
      <c r="PX77" s="150"/>
      <c r="PY77" s="150"/>
      <c r="PZ77" s="150"/>
      <c r="QA77" s="150"/>
      <c r="QB77" s="150"/>
      <c r="QC77" s="150"/>
      <c r="QD77" s="150"/>
      <c r="QE77" s="150"/>
      <c r="QF77" s="150"/>
      <c r="QG77" s="150"/>
      <c r="QH77" s="150"/>
      <c r="QI77" s="150"/>
      <c r="QJ77" s="150"/>
      <c r="QK77" s="150"/>
      <c r="QL77" s="150"/>
      <c r="QM77" s="150"/>
      <c r="QN77" s="150"/>
      <c r="QO77" s="150"/>
      <c r="QP77" s="150"/>
      <c r="QQ77" s="150"/>
      <c r="QR77" s="150"/>
      <c r="QS77" s="150"/>
      <c r="QT77" s="150"/>
      <c r="QU77" s="150"/>
      <c r="QV77" s="150"/>
      <c r="QW77" s="150"/>
      <c r="QX77" s="150"/>
      <c r="QY77" s="150"/>
      <c r="QZ77" s="150"/>
      <c r="RA77" s="150"/>
      <c r="RB77" s="150"/>
      <c r="RC77" s="150"/>
      <c r="RD77" s="150"/>
      <c r="RE77" s="150"/>
      <c r="RF77" s="150"/>
      <c r="RG77" s="150"/>
      <c r="RH77" s="150"/>
      <c r="RI77" s="150"/>
      <c r="RJ77" s="150"/>
      <c r="RK77" s="150"/>
      <c r="RL77" s="150"/>
      <c r="RM77" s="150"/>
      <c r="RN77" s="150"/>
      <c r="RO77" s="150"/>
      <c r="RP77" s="150"/>
      <c r="RQ77" s="150"/>
      <c r="RR77" s="150"/>
      <c r="RS77" s="150"/>
      <c r="RT77" s="150"/>
      <c r="RU77" s="150"/>
      <c r="RV77" s="150"/>
      <c r="RW77" s="150"/>
      <c r="RX77" s="150"/>
      <c r="RY77" s="150"/>
      <c r="RZ77" s="150"/>
      <c r="SA77" s="150"/>
      <c r="SB77" s="150"/>
      <c r="SC77" s="150"/>
      <c r="SD77" s="150"/>
      <c r="SE77" s="150"/>
      <c r="SF77" s="150"/>
      <c r="SG77" s="150"/>
      <c r="SH77" s="150"/>
      <c r="SI77" s="150"/>
      <c r="SJ77" s="150"/>
      <c r="SK77" s="150"/>
      <c r="SL77" s="150"/>
      <c r="SM77" s="150"/>
      <c r="SN77" s="150"/>
      <c r="SO77" s="150"/>
      <c r="SP77" s="150"/>
      <c r="SQ77" s="150"/>
      <c r="SR77" s="150"/>
      <c r="SS77" s="150"/>
      <c r="ST77" s="150"/>
      <c r="SU77" s="150"/>
      <c r="SV77" s="150"/>
      <c r="SW77" s="150"/>
      <c r="SX77" s="150"/>
      <c r="SY77" s="150"/>
      <c r="SZ77" s="150"/>
      <c r="TA77" s="150"/>
      <c r="TB77" s="150"/>
      <c r="TC77" s="150"/>
      <c r="TD77" s="150"/>
      <c r="TE77" s="150"/>
      <c r="TF77" s="150"/>
      <c r="TG77" s="150"/>
      <c r="TH77" s="150"/>
      <c r="TI77" s="150"/>
      <c r="TJ77" s="150"/>
      <c r="TK77" s="150"/>
      <c r="TL77" s="150"/>
      <c r="TM77" s="150"/>
      <c r="TN77" s="150"/>
      <c r="TO77" s="150"/>
      <c r="TP77" s="150"/>
      <c r="TQ77" s="150"/>
      <c r="TR77" s="150"/>
      <c r="TS77" s="150"/>
      <c r="TT77" s="150"/>
      <c r="TU77" s="150"/>
      <c r="TV77" s="150"/>
      <c r="TW77" s="150"/>
      <c r="TX77" s="150"/>
      <c r="TY77" s="150"/>
      <c r="TZ77" s="150"/>
      <c r="UA77" s="150"/>
      <c r="UB77" s="150"/>
      <c r="UC77" s="150"/>
      <c r="UD77" s="150"/>
      <c r="UE77" s="150"/>
      <c r="UF77" s="150"/>
      <c r="UG77" s="150"/>
      <c r="UH77" s="150"/>
      <c r="UI77" s="150"/>
      <c r="UJ77" s="150"/>
      <c r="UK77" s="150"/>
      <c r="UL77" s="150"/>
      <c r="UM77" s="150"/>
      <c r="UN77" s="150"/>
      <c r="UO77" s="150"/>
      <c r="UP77" s="150"/>
      <c r="UQ77" s="150"/>
      <c r="UR77" s="150"/>
      <c r="US77" s="150"/>
      <c r="UT77" s="150"/>
      <c r="UU77" s="150"/>
      <c r="UV77" s="150"/>
      <c r="UW77" s="150"/>
      <c r="UX77" s="150"/>
      <c r="UY77" s="150"/>
      <c r="UZ77" s="150"/>
      <c r="VA77" s="150"/>
      <c r="VB77" s="150"/>
      <c r="VC77" s="150"/>
      <c r="VD77" s="150"/>
      <c r="VE77" s="150"/>
      <c r="VF77" s="150"/>
      <c r="VG77" s="150"/>
      <c r="VH77" s="150"/>
      <c r="VI77" s="150"/>
      <c r="VJ77" s="150"/>
      <c r="VK77" s="150"/>
      <c r="VL77" s="150"/>
      <c r="VM77" s="150"/>
      <c r="VN77" s="150"/>
      <c r="VO77" s="150"/>
      <c r="VP77" s="150"/>
      <c r="VQ77" s="150"/>
      <c r="VR77" s="150"/>
      <c r="VS77" s="150"/>
      <c r="VT77" s="150"/>
      <c r="VU77" s="150"/>
      <c r="VV77" s="150"/>
      <c r="VW77" s="150"/>
      <c r="VX77" s="150"/>
      <c r="VY77" s="150"/>
      <c r="VZ77" s="150"/>
      <c r="WA77" s="150"/>
      <c r="WB77" s="150"/>
      <c r="WC77" s="150"/>
      <c r="WD77" s="150"/>
      <c r="WE77" s="150"/>
      <c r="WF77" s="150"/>
      <c r="WG77" s="150"/>
      <c r="WH77" s="150"/>
      <c r="WI77" s="150"/>
      <c r="WJ77" s="150"/>
      <c r="WK77" s="150"/>
      <c r="WL77" s="150"/>
      <c r="WM77" s="150"/>
      <c r="WN77" s="150"/>
      <c r="WO77" s="150"/>
      <c r="WP77" s="150"/>
      <c r="WQ77" s="150"/>
      <c r="WR77" s="150"/>
      <c r="WS77" s="150"/>
      <c r="WT77" s="150"/>
      <c r="WU77" s="150"/>
      <c r="WV77" s="150"/>
      <c r="WW77" s="150"/>
      <c r="WX77" s="150"/>
      <c r="WY77" s="150"/>
      <c r="WZ77" s="150"/>
      <c r="XA77" s="150"/>
      <c r="XB77" s="150"/>
      <c r="XC77" s="150"/>
      <c r="XD77" s="150"/>
      <c r="XE77" s="150"/>
      <c r="XF77" s="150"/>
      <c r="XG77" s="150"/>
      <c r="XH77" s="150"/>
      <c r="XI77" s="150"/>
      <c r="XJ77" s="150"/>
      <c r="XK77" s="150"/>
      <c r="XL77" s="150"/>
      <c r="XM77" s="150"/>
      <c r="XN77" s="150"/>
      <c r="XO77" s="150"/>
      <c r="XP77" s="150"/>
      <c r="XQ77" s="150"/>
      <c r="XR77" s="150"/>
      <c r="XS77" s="150"/>
      <c r="XT77" s="150"/>
      <c r="XU77" s="150"/>
      <c r="XV77" s="150"/>
      <c r="XW77" s="150"/>
      <c r="XX77" s="150"/>
      <c r="XY77" s="150"/>
      <c r="XZ77" s="150"/>
      <c r="YA77" s="150"/>
      <c r="YB77" s="150"/>
      <c r="YC77" s="150"/>
      <c r="YD77" s="150"/>
      <c r="YE77" s="150"/>
      <c r="YF77" s="150"/>
      <c r="YG77" s="150"/>
      <c r="YH77" s="150"/>
      <c r="YI77" s="150"/>
      <c r="YJ77" s="150"/>
      <c r="YK77" s="150"/>
      <c r="YL77" s="150"/>
      <c r="YM77" s="150"/>
      <c r="YN77" s="150"/>
      <c r="YO77" s="150"/>
      <c r="YP77" s="150"/>
      <c r="YQ77" s="150"/>
      <c r="YR77" s="150"/>
      <c r="YS77" s="150"/>
      <c r="YT77" s="150"/>
      <c r="YU77" s="150"/>
      <c r="YV77" s="150"/>
      <c r="YW77" s="150"/>
      <c r="YX77" s="150"/>
      <c r="YY77" s="150"/>
      <c r="YZ77" s="150"/>
      <c r="ZA77" s="150"/>
      <c r="ZB77" s="150"/>
      <c r="ZC77" s="150"/>
      <c r="ZD77" s="150"/>
      <c r="ZE77" s="150"/>
      <c r="ZF77" s="150"/>
      <c r="ZG77" s="150"/>
      <c r="ZH77" s="150"/>
      <c r="ZI77" s="150"/>
      <c r="ZJ77" s="150"/>
      <c r="ZK77" s="150"/>
      <c r="ZL77" s="150"/>
      <c r="ZM77" s="150"/>
      <c r="ZN77" s="150"/>
      <c r="ZO77" s="150"/>
      <c r="ZP77" s="150"/>
      <c r="ZQ77" s="150"/>
      <c r="ZR77" s="150"/>
      <c r="ZS77" s="150"/>
      <c r="ZT77" s="150"/>
      <c r="ZU77" s="150"/>
      <c r="ZV77" s="150"/>
      <c r="ZW77" s="150"/>
      <c r="ZX77" s="150"/>
      <c r="ZY77" s="150"/>
      <c r="ZZ77" s="150"/>
      <c r="AAA77" s="150"/>
      <c r="AAB77" s="150"/>
      <c r="AAC77" s="150"/>
      <c r="AAD77" s="150"/>
      <c r="AAE77" s="150"/>
      <c r="AAF77" s="150"/>
      <c r="AAG77" s="150"/>
      <c r="AAH77" s="150"/>
      <c r="AAI77" s="150"/>
      <c r="AAJ77" s="150"/>
      <c r="AAK77" s="150"/>
      <c r="AAL77" s="150"/>
      <c r="AAM77" s="150"/>
      <c r="AAN77" s="150"/>
      <c r="AAO77" s="150"/>
      <c r="AAP77" s="150"/>
      <c r="AAQ77" s="150"/>
      <c r="AAR77" s="150"/>
      <c r="AAS77" s="150"/>
      <c r="AAT77" s="150"/>
      <c r="AAU77" s="150"/>
      <c r="AAV77" s="150"/>
      <c r="AAW77" s="150"/>
      <c r="AAX77" s="150"/>
      <c r="AAY77" s="150"/>
      <c r="AAZ77" s="150"/>
      <c r="ABA77" s="150"/>
      <c r="ABB77" s="150"/>
      <c r="ABC77" s="150"/>
      <c r="ABD77" s="150"/>
      <c r="ABE77" s="150"/>
      <c r="ABF77" s="150"/>
      <c r="ABG77" s="150"/>
      <c r="ABH77" s="150"/>
      <c r="ABI77" s="150"/>
      <c r="ABJ77" s="150"/>
      <c r="ABK77" s="150"/>
      <c r="ABL77" s="150"/>
      <c r="ABM77" s="150"/>
      <c r="ABN77" s="150"/>
      <c r="ABO77" s="150"/>
      <c r="ABP77" s="150"/>
      <c r="ABQ77" s="150"/>
      <c r="ABR77" s="150"/>
      <c r="ABS77" s="150"/>
      <c r="ABT77" s="150"/>
      <c r="ABU77" s="150"/>
      <c r="ABV77" s="150"/>
      <c r="ABW77" s="150"/>
      <c r="ABX77" s="150"/>
      <c r="ABY77" s="150"/>
      <c r="ABZ77" s="150"/>
      <c r="ACA77" s="150"/>
      <c r="ACB77" s="150"/>
      <c r="ACC77" s="150"/>
      <c r="ACD77" s="150"/>
      <c r="ACE77" s="150"/>
      <c r="ACF77" s="150"/>
      <c r="ACG77" s="150"/>
      <c r="ACH77" s="150"/>
      <c r="ACI77" s="150"/>
      <c r="ACJ77" s="150"/>
      <c r="ACK77" s="150"/>
      <c r="ACL77" s="150"/>
      <c r="ACM77" s="150"/>
      <c r="ACN77" s="150"/>
      <c r="ACO77" s="150"/>
      <c r="ACP77" s="150"/>
      <c r="ACQ77" s="150"/>
      <c r="ACR77" s="150"/>
      <c r="ACS77" s="150"/>
      <c r="ACT77" s="150"/>
      <c r="ACU77" s="150"/>
      <c r="ACV77" s="150"/>
      <c r="ACW77" s="150"/>
      <c r="ACX77" s="150"/>
      <c r="ACY77" s="150"/>
      <c r="ACZ77" s="150"/>
      <c r="ADA77" s="150"/>
      <c r="ADB77" s="150"/>
      <c r="ADC77" s="150"/>
      <c r="ADD77" s="150"/>
      <c r="ADE77" s="150"/>
      <c r="ADF77" s="150"/>
      <c r="ADG77" s="150"/>
      <c r="ADH77" s="150"/>
      <c r="ADI77" s="150"/>
      <c r="ADJ77" s="150"/>
      <c r="ADK77" s="150"/>
      <c r="ADL77" s="150"/>
      <c r="ADM77" s="150"/>
      <c r="ADN77" s="150"/>
      <c r="ADO77" s="150"/>
      <c r="ADP77" s="150"/>
      <c r="ADQ77" s="150"/>
      <c r="ADR77" s="150"/>
      <c r="ADS77" s="150"/>
      <c r="ADT77" s="150"/>
      <c r="ADU77" s="150"/>
      <c r="ADV77" s="150"/>
      <c r="ADW77" s="150"/>
      <c r="ADX77" s="150"/>
      <c r="ADY77" s="150"/>
      <c r="ADZ77" s="150"/>
      <c r="AEA77" s="150"/>
      <c r="AEB77" s="150"/>
      <c r="AEC77" s="150"/>
      <c r="AED77" s="150"/>
      <c r="AEE77" s="150"/>
      <c r="AEF77" s="150"/>
      <c r="AEG77" s="150"/>
      <c r="AEH77" s="150"/>
      <c r="AEI77" s="150"/>
      <c r="AEJ77" s="150"/>
      <c r="AEK77" s="150"/>
      <c r="AEL77" s="150"/>
      <c r="AEM77" s="150"/>
      <c r="AEN77" s="150"/>
      <c r="AEO77" s="150"/>
      <c r="AEP77" s="150"/>
      <c r="AEQ77" s="150"/>
      <c r="AER77" s="150"/>
      <c r="AES77" s="150"/>
      <c r="AET77" s="150"/>
      <c r="AEU77" s="150"/>
      <c r="AEV77" s="150"/>
      <c r="AEW77" s="150"/>
      <c r="AEX77" s="150"/>
      <c r="AEY77" s="150"/>
      <c r="AEZ77" s="150"/>
      <c r="AFA77" s="150"/>
      <c r="AFB77" s="150"/>
      <c r="AFC77" s="150"/>
      <c r="AFD77" s="150"/>
      <c r="AFE77" s="150"/>
      <c r="AFF77" s="150"/>
      <c r="AFG77" s="150"/>
      <c r="AFH77" s="150"/>
      <c r="AFI77" s="150"/>
      <c r="AFJ77" s="150"/>
      <c r="AFK77" s="150"/>
      <c r="AFL77" s="150"/>
      <c r="AFM77" s="150"/>
      <c r="AFN77" s="150"/>
      <c r="AFO77" s="150"/>
      <c r="AFP77" s="150"/>
      <c r="AFQ77" s="150"/>
      <c r="AFR77" s="150"/>
      <c r="AFS77" s="150"/>
      <c r="AFT77" s="150"/>
      <c r="AFU77" s="150"/>
      <c r="AFV77" s="150"/>
      <c r="AFW77" s="150"/>
      <c r="AFX77" s="150"/>
      <c r="AFY77" s="150"/>
      <c r="AFZ77" s="150"/>
      <c r="AGA77" s="150"/>
      <c r="AGB77" s="150"/>
      <c r="AGC77" s="150"/>
      <c r="AGD77" s="150"/>
      <c r="AGE77" s="150"/>
      <c r="AGF77" s="150"/>
      <c r="AGG77" s="150"/>
      <c r="AGH77" s="150"/>
      <c r="AGI77" s="150"/>
      <c r="AGJ77" s="150"/>
      <c r="AGK77" s="150"/>
      <c r="AGL77" s="150"/>
      <c r="AGM77" s="150"/>
      <c r="AGN77" s="150"/>
      <c r="AGO77" s="150"/>
      <c r="AGP77" s="150"/>
      <c r="AGQ77" s="150"/>
      <c r="AGR77" s="150"/>
      <c r="AGS77" s="150"/>
      <c r="AGT77" s="150"/>
      <c r="AGU77" s="150"/>
      <c r="AGV77" s="150"/>
      <c r="AGW77" s="150"/>
      <c r="AGX77" s="150"/>
      <c r="AGY77" s="150"/>
      <c r="AGZ77" s="150"/>
      <c r="AHA77" s="150"/>
      <c r="AHB77" s="150"/>
      <c r="AHC77" s="150"/>
      <c r="AHD77" s="150"/>
      <c r="AHE77" s="150"/>
      <c r="AHF77" s="150"/>
      <c r="AHG77" s="150"/>
      <c r="AHH77" s="150"/>
      <c r="AHI77" s="150"/>
      <c r="AHJ77" s="150"/>
      <c r="AHK77" s="150"/>
      <c r="AHL77" s="150"/>
      <c r="AHM77" s="150"/>
      <c r="AHN77" s="150"/>
      <c r="AHO77" s="150"/>
      <c r="AHP77" s="150"/>
      <c r="AHQ77" s="150"/>
      <c r="AHR77" s="150"/>
      <c r="AHS77" s="150"/>
      <c r="AHT77" s="150"/>
      <c r="AHU77" s="150"/>
      <c r="AHV77" s="150"/>
      <c r="AHW77" s="150"/>
      <c r="AHX77" s="150"/>
      <c r="AHY77" s="150"/>
      <c r="AHZ77" s="150"/>
      <c r="AIA77" s="150"/>
      <c r="AIB77" s="150"/>
      <c r="AIC77" s="150"/>
      <c r="AID77" s="150"/>
      <c r="AIE77" s="150"/>
      <c r="AIF77" s="150"/>
      <c r="AIG77" s="150"/>
      <c r="AIH77" s="150"/>
      <c r="AII77" s="150"/>
      <c r="AIJ77" s="150"/>
      <c r="AIK77" s="150"/>
      <c r="AIL77" s="150"/>
      <c r="AIM77" s="150"/>
      <c r="AIN77" s="150"/>
      <c r="AIO77" s="150"/>
      <c r="AIP77" s="150"/>
      <c r="AIQ77" s="150"/>
      <c r="AIR77" s="150"/>
      <c r="AIS77" s="150"/>
      <c r="AIT77" s="150"/>
      <c r="AIU77" s="150"/>
      <c r="AIV77" s="150"/>
      <c r="AIW77" s="150"/>
      <c r="AIX77" s="150"/>
      <c r="AIY77" s="150"/>
      <c r="AIZ77" s="150"/>
      <c r="AJA77" s="150"/>
      <c r="AJB77" s="150"/>
      <c r="AJC77" s="150"/>
      <c r="AJD77" s="150"/>
      <c r="AJE77" s="150"/>
      <c r="AJF77" s="150"/>
      <c r="AJG77" s="150"/>
      <c r="AJH77" s="150"/>
      <c r="AJI77" s="150"/>
      <c r="AJJ77" s="150"/>
      <c r="AJK77" s="150"/>
      <c r="AJL77" s="150"/>
      <c r="AJM77" s="150"/>
      <c r="AJN77" s="150"/>
      <c r="AJO77" s="150"/>
      <c r="AJP77" s="150"/>
      <c r="AJQ77" s="150"/>
      <c r="AJR77" s="150"/>
      <c r="AJS77" s="150"/>
      <c r="AJT77" s="150"/>
      <c r="AJU77" s="150"/>
      <c r="AJV77" s="150"/>
      <c r="AJW77" s="150"/>
      <c r="AJX77" s="150"/>
      <c r="AJY77" s="150"/>
      <c r="AJZ77" s="150"/>
      <c r="AKA77" s="150"/>
      <c r="AKB77" s="150"/>
      <c r="AKC77" s="150"/>
      <c r="AKD77" s="150"/>
      <c r="AKE77" s="150"/>
      <c r="AKF77" s="150"/>
      <c r="AKG77" s="150"/>
      <c r="AKH77" s="150"/>
      <c r="AKI77" s="150"/>
      <c r="AKJ77" s="150"/>
      <c r="AKK77" s="150"/>
      <c r="AKL77" s="150"/>
      <c r="AKM77" s="150"/>
      <c r="AKN77" s="150"/>
      <c r="AKO77" s="150"/>
      <c r="AKP77" s="150"/>
      <c r="AKQ77" s="150"/>
      <c r="AKR77" s="150"/>
      <c r="AKS77" s="150"/>
      <c r="AKT77" s="150"/>
      <c r="AKU77" s="150"/>
      <c r="AKV77" s="150"/>
      <c r="AKW77" s="150"/>
      <c r="AKX77" s="150"/>
      <c r="AKY77" s="150"/>
      <c r="AKZ77" s="150"/>
      <c r="ALA77" s="150"/>
      <c r="ALB77" s="150"/>
      <c r="ALC77" s="150"/>
      <c r="ALD77" s="150"/>
      <c r="ALE77" s="150"/>
      <c r="ALF77" s="150"/>
      <c r="ALG77" s="150"/>
      <c r="ALH77" s="150"/>
      <c r="ALI77" s="150"/>
      <c r="ALJ77" s="150"/>
      <c r="ALK77" s="150"/>
      <c r="ALL77" s="150"/>
      <c r="ALM77" s="150"/>
      <c r="ALN77" s="150"/>
      <c r="ALO77" s="150"/>
      <c r="ALP77" s="150"/>
      <c r="ALQ77" s="150"/>
      <c r="ALR77" s="150"/>
      <c r="ALS77" s="150"/>
      <c r="ALT77" s="150"/>
      <c r="ALU77" s="150"/>
      <c r="ALV77" s="150"/>
      <c r="ALW77" s="150"/>
      <c r="ALX77" s="150"/>
      <c r="ALY77" s="150"/>
      <c r="ALZ77" s="150"/>
      <c r="AMA77" s="150"/>
      <c r="AMB77" s="150"/>
      <c r="AMC77" s="150"/>
      <c r="AMD77" s="150"/>
      <c r="AME77" s="150"/>
      <c r="AMF77" s="150"/>
      <c r="AMG77" s="150"/>
      <c r="AMH77" s="150"/>
      <c r="AMI77" s="150"/>
      <c r="AMJ77" s="150"/>
      <c r="AMK77" s="150"/>
    </row>
    <row r="78" spans="1:1025" s="95" customFormat="1" ht="25.5" customHeight="1">
      <c r="A78" s="94"/>
      <c r="B78" s="54" t="s">
        <v>274</v>
      </c>
      <c r="C78" s="54" t="s">
        <v>275</v>
      </c>
      <c r="D78" s="54" t="s">
        <v>276</v>
      </c>
      <c r="E78" s="55" t="s">
        <v>277</v>
      </c>
      <c r="F78" s="113">
        <f>G78</f>
        <v>600000</v>
      </c>
      <c r="G78" s="171">
        <f>400000+35650+164350</f>
        <v>600000</v>
      </c>
      <c r="H78" s="113">
        <v>0</v>
      </c>
      <c r="I78" s="113">
        <v>0</v>
      </c>
      <c r="J78" s="146">
        <v>0</v>
      </c>
      <c r="K78" s="113">
        <f t="shared" ref="K78:K79" si="27">L78</f>
        <v>0</v>
      </c>
      <c r="L78" s="172">
        <v>0</v>
      </c>
      <c r="M78" s="113">
        <v>0</v>
      </c>
      <c r="N78" s="113">
        <v>0</v>
      </c>
      <c r="O78" s="113">
        <v>0</v>
      </c>
      <c r="P78" s="113">
        <f t="shared" ref="P78:P79" si="28">L78</f>
        <v>0</v>
      </c>
      <c r="Q78" s="112">
        <f t="shared" si="26"/>
        <v>600000</v>
      </c>
      <c r="R78" s="94"/>
    </row>
    <row r="79" spans="1:1025" s="95" customFormat="1" ht="19.5" customHeight="1">
      <c r="A79" s="94"/>
      <c r="B79" s="212" t="s">
        <v>374</v>
      </c>
      <c r="C79" s="212" t="s">
        <v>373</v>
      </c>
      <c r="D79" s="213" t="s">
        <v>280</v>
      </c>
      <c r="E79" s="214" t="s">
        <v>375</v>
      </c>
      <c r="F79" s="210">
        <v>0</v>
      </c>
      <c r="G79" s="210">
        <v>0</v>
      </c>
      <c r="H79" s="210">
        <v>0</v>
      </c>
      <c r="I79" s="210">
        <v>0</v>
      </c>
      <c r="J79" s="146">
        <v>0</v>
      </c>
      <c r="K79" s="113">
        <f t="shared" si="27"/>
        <v>79785</v>
      </c>
      <c r="L79" s="211">
        <v>79785</v>
      </c>
      <c r="M79" s="113">
        <v>0</v>
      </c>
      <c r="N79" s="113">
        <v>0</v>
      </c>
      <c r="O79" s="113">
        <v>0</v>
      </c>
      <c r="P79" s="113">
        <f t="shared" si="28"/>
        <v>79785</v>
      </c>
      <c r="Q79" s="112">
        <f t="shared" si="26"/>
        <v>79785</v>
      </c>
      <c r="R79" s="94"/>
    </row>
    <row r="80" spans="1:1025" s="95" customFormat="1" ht="27.75" customHeight="1">
      <c r="A80" s="94"/>
      <c r="B80" s="54" t="s">
        <v>326</v>
      </c>
      <c r="C80" s="54" t="s">
        <v>327</v>
      </c>
      <c r="D80" s="54" t="s">
        <v>280</v>
      </c>
      <c r="E80" s="55" t="s">
        <v>328</v>
      </c>
      <c r="F80" s="113">
        <f>G80</f>
        <v>14500</v>
      </c>
      <c r="G80" s="171">
        <v>14500</v>
      </c>
      <c r="H80" s="113">
        <v>0</v>
      </c>
      <c r="I80" s="113">
        <v>0</v>
      </c>
      <c r="J80" s="146">
        <v>0</v>
      </c>
      <c r="K80" s="113">
        <v>0</v>
      </c>
      <c r="L80" s="113">
        <v>0</v>
      </c>
      <c r="M80" s="113">
        <v>0</v>
      </c>
      <c r="N80" s="113">
        <v>0</v>
      </c>
      <c r="O80" s="113">
        <v>0</v>
      </c>
      <c r="P80" s="113">
        <v>0</v>
      </c>
      <c r="Q80" s="112">
        <f t="shared" si="26"/>
        <v>14500</v>
      </c>
      <c r="R80" s="94"/>
    </row>
    <row r="81" spans="1:20" s="95" customFormat="1" ht="61.5" customHeight="1">
      <c r="A81" s="94"/>
      <c r="B81" s="54" t="s">
        <v>278</v>
      </c>
      <c r="C81" s="54" t="s">
        <v>279</v>
      </c>
      <c r="D81" s="54" t="s">
        <v>280</v>
      </c>
      <c r="E81" s="151" t="s">
        <v>329</v>
      </c>
      <c r="F81" s="113">
        <f>G81</f>
        <v>0</v>
      </c>
      <c r="G81" s="113">
        <v>0</v>
      </c>
      <c r="H81" s="113">
        <v>0</v>
      </c>
      <c r="I81" s="113">
        <v>0</v>
      </c>
      <c r="J81" s="146">
        <v>0</v>
      </c>
      <c r="K81" s="113">
        <f>M81</f>
        <v>7700</v>
      </c>
      <c r="L81" s="113">
        <v>0</v>
      </c>
      <c r="M81" s="171">
        <v>7700</v>
      </c>
      <c r="N81" s="113">
        <v>0</v>
      </c>
      <c r="O81" s="113">
        <v>0</v>
      </c>
      <c r="P81" s="113">
        <v>0</v>
      </c>
      <c r="Q81" s="112">
        <f t="shared" si="26"/>
        <v>7700</v>
      </c>
      <c r="R81" s="94"/>
    </row>
    <row r="82" spans="1:20" s="95" customFormat="1" ht="15.75" customHeight="1">
      <c r="A82" s="94"/>
      <c r="B82" s="294" t="s">
        <v>178</v>
      </c>
      <c r="C82" s="294" t="s">
        <v>179</v>
      </c>
      <c r="D82" s="294" t="s">
        <v>180</v>
      </c>
      <c r="E82" s="294" t="s">
        <v>181</v>
      </c>
      <c r="F82" s="296" t="s">
        <v>160</v>
      </c>
      <c r="G82" s="296"/>
      <c r="H82" s="296"/>
      <c r="I82" s="296"/>
      <c r="J82" s="296"/>
      <c r="K82" s="292" t="s">
        <v>9</v>
      </c>
      <c r="L82" s="292"/>
      <c r="M82" s="292"/>
      <c r="N82" s="292"/>
      <c r="O82" s="292"/>
      <c r="P82" s="292"/>
      <c r="Q82" s="293" t="s">
        <v>182</v>
      </c>
      <c r="R82" s="94"/>
    </row>
    <row r="83" spans="1:20" s="95" customFormat="1" ht="20.25" customHeight="1">
      <c r="A83" s="94"/>
      <c r="B83" s="294"/>
      <c r="C83" s="294"/>
      <c r="D83" s="294"/>
      <c r="E83" s="294"/>
      <c r="F83" s="292" t="s">
        <v>10</v>
      </c>
      <c r="G83" s="294" t="s">
        <v>183</v>
      </c>
      <c r="H83" s="294" t="s">
        <v>184</v>
      </c>
      <c r="I83" s="294"/>
      <c r="J83" s="295" t="s">
        <v>185</v>
      </c>
      <c r="K83" s="292" t="str">
        <f>F83</f>
        <v>усього</v>
      </c>
      <c r="L83" s="294" t="s">
        <v>186</v>
      </c>
      <c r="M83" s="294" t="s">
        <v>183</v>
      </c>
      <c r="N83" s="294" t="s">
        <v>184</v>
      </c>
      <c r="O83" s="294"/>
      <c r="P83" s="294" t="s">
        <v>185</v>
      </c>
      <c r="Q83" s="293"/>
      <c r="R83" s="94"/>
    </row>
    <row r="84" spans="1:20" s="95" customFormat="1" ht="82.5" customHeight="1">
      <c r="A84" s="94"/>
      <c r="B84" s="294"/>
      <c r="C84" s="294"/>
      <c r="D84" s="294"/>
      <c r="E84" s="294"/>
      <c r="F84" s="292"/>
      <c r="G84" s="294"/>
      <c r="H84" s="243" t="s">
        <v>187</v>
      </c>
      <c r="I84" s="243" t="s">
        <v>188</v>
      </c>
      <c r="J84" s="295"/>
      <c r="K84" s="292"/>
      <c r="L84" s="294"/>
      <c r="M84" s="294"/>
      <c r="N84" s="243" t="s">
        <v>187</v>
      </c>
      <c r="O84" s="243" t="s">
        <v>188</v>
      </c>
      <c r="P84" s="294"/>
      <c r="Q84" s="293"/>
      <c r="R84" s="94"/>
    </row>
    <row r="85" spans="1:20" s="95" customFormat="1" ht="15" customHeight="1">
      <c r="A85" s="94"/>
      <c r="B85" s="243">
        <v>1</v>
      </c>
      <c r="C85" s="243">
        <v>2</v>
      </c>
      <c r="D85" s="243">
        <v>3</v>
      </c>
      <c r="E85" s="243">
        <v>4</v>
      </c>
      <c r="F85" s="243">
        <v>5</v>
      </c>
      <c r="G85" s="243">
        <v>6</v>
      </c>
      <c r="H85" s="243">
        <v>7</v>
      </c>
      <c r="I85" s="243">
        <v>8</v>
      </c>
      <c r="J85" s="243">
        <v>9</v>
      </c>
      <c r="K85" s="243">
        <v>10</v>
      </c>
      <c r="L85" s="243">
        <v>11</v>
      </c>
      <c r="M85" s="243">
        <v>12</v>
      </c>
      <c r="N85" s="243">
        <v>13</v>
      </c>
      <c r="O85" s="243">
        <v>14</v>
      </c>
      <c r="P85" s="243">
        <v>15</v>
      </c>
      <c r="Q85" s="243">
        <v>16</v>
      </c>
      <c r="R85" s="94"/>
    </row>
    <row r="86" spans="1:20" s="221" customFormat="1" ht="13.5" customHeight="1">
      <c r="A86" s="219"/>
      <c r="B86" s="135"/>
      <c r="C86" s="135" t="s">
        <v>333</v>
      </c>
      <c r="D86" s="135"/>
      <c r="E86" s="126" t="s">
        <v>321</v>
      </c>
      <c r="F86" s="137">
        <f>F88+F89+F87+F90</f>
        <v>759880</v>
      </c>
      <c r="G86" s="137">
        <f t="shared" ref="G86:Q86" si="29">G88+G89+G87+G90</f>
        <v>759880</v>
      </c>
      <c r="H86" s="137">
        <f t="shared" si="29"/>
        <v>0</v>
      </c>
      <c r="I86" s="137">
        <f t="shared" si="29"/>
        <v>23000</v>
      </c>
      <c r="J86" s="137">
        <f t="shared" si="29"/>
        <v>0</v>
      </c>
      <c r="K86" s="137">
        <f t="shared" si="29"/>
        <v>2459600</v>
      </c>
      <c r="L86" s="137">
        <f t="shared" si="29"/>
        <v>2459600</v>
      </c>
      <c r="M86" s="137">
        <f t="shared" si="29"/>
        <v>0</v>
      </c>
      <c r="N86" s="137">
        <f t="shared" si="29"/>
        <v>0</v>
      </c>
      <c r="O86" s="137">
        <f t="shared" si="29"/>
        <v>0</v>
      </c>
      <c r="P86" s="137">
        <f t="shared" si="29"/>
        <v>2459600</v>
      </c>
      <c r="Q86" s="137">
        <f t="shared" si="29"/>
        <v>3219480</v>
      </c>
      <c r="R86" s="137" t="e">
        <f>R88+R89+#REF!+R87+R90</f>
        <v>#REF!</v>
      </c>
      <c r="S86" s="137" t="e">
        <f>S88+S89+#REF!+S87+S90</f>
        <v>#REF!</v>
      </c>
    </row>
    <row r="87" spans="1:20" s="95" customFormat="1" ht="26.25" customHeight="1">
      <c r="A87" s="94"/>
      <c r="B87" s="190" t="s">
        <v>364</v>
      </c>
      <c r="C87" s="178" t="s">
        <v>365</v>
      </c>
      <c r="D87" s="178" t="s">
        <v>324</v>
      </c>
      <c r="E87" s="196" t="s">
        <v>366</v>
      </c>
      <c r="F87" s="113">
        <f>G87</f>
        <v>0</v>
      </c>
      <c r="G87" s="145">
        <v>0</v>
      </c>
      <c r="H87" s="113">
        <v>0</v>
      </c>
      <c r="I87" s="113">
        <v>0</v>
      </c>
      <c r="J87" s="146">
        <v>0</v>
      </c>
      <c r="K87" s="113">
        <f>L87</f>
        <v>750000</v>
      </c>
      <c r="L87" s="172">
        <v>750000</v>
      </c>
      <c r="M87" s="113">
        <v>0</v>
      </c>
      <c r="N87" s="113">
        <v>0</v>
      </c>
      <c r="O87" s="113">
        <v>0</v>
      </c>
      <c r="P87" s="113">
        <f>L87</f>
        <v>750000</v>
      </c>
      <c r="Q87" s="112">
        <f>F87+K87</f>
        <v>750000</v>
      </c>
      <c r="R87" s="94"/>
    </row>
    <row r="88" spans="1:20" s="95" customFormat="1" ht="22.5">
      <c r="A88" s="94"/>
      <c r="B88" s="54" t="s">
        <v>322</v>
      </c>
      <c r="C88" s="54" t="s">
        <v>323</v>
      </c>
      <c r="D88" s="54" t="s">
        <v>324</v>
      </c>
      <c r="E88" s="55" t="s">
        <v>325</v>
      </c>
      <c r="F88" s="113">
        <f>G88</f>
        <v>716880</v>
      </c>
      <c r="G88" s="171">
        <v>716880</v>
      </c>
      <c r="H88" s="113">
        <v>0</v>
      </c>
      <c r="I88" s="113">
        <v>0</v>
      </c>
      <c r="J88" s="146">
        <v>0</v>
      </c>
      <c r="K88" s="113">
        <v>0</v>
      </c>
      <c r="L88" s="113">
        <v>0</v>
      </c>
      <c r="M88" s="113">
        <v>0</v>
      </c>
      <c r="N88" s="113">
        <v>0</v>
      </c>
      <c r="O88" s="113">
        <v>0</v>
      </c>
      <c r="P88" s="113">
        <v>0</v>
      </c>
      <c r="Q88" s="112">
        <f>F88+K88</f>
        <v>716880</v>
      </c>
      <c r="R88" s="94"/>
    </row>
    <row r="89" spans="1:20" s="95" customFormat="1" ht="21.75" customHeight="1">
      <c r="A89" s="94"/>
      <c r="B89" s="54" t="s">
        <v>281</v>
      </c>
      <c r="C89" s="54" t="s">
        <v>282</v>
      </c>
      <c r="D89" s="54" t="s">
        <v>283</v>
      </c>
      <c r="E89" s="55" t="s">
        <v>284</v>
      </c>
      <c r="F89" s="113">
        <f>G89</f>
        <v>43000</v>
      </c>
      <c r="G89" s="171">
        <v>43000</v>
      </c>
      <c r="H89" s="113">
        <v>0</v>
      </c>
      <c r="I89" s="171">
        <f>15000+8000</f>
        <v>23000</v>
      </c>
      <c r="J89" s="146">
        <v>0</v>
      </c>
      <c r="K89" s="113">
        <v>0</v>
      </c>
      <c r="L89" s="113">
        <v>0</v>
      </c>
      <c r="M89" s="113">
        <v>0</v>
      </c>
      <c r="N89" s="113">
        <v>0</v>
      </c>
      <c r="O89" s="113">
        <v>0</v>
      </c>
      <c r="P89" s="113">
        <v>0</v>
      </c>
      <c r="Q89" s="112">
        <f>F89+K89</f>
        <v>43000</v>
      </c>
      <c r="R89" s="94"/>
    </row>
    <row r="90" spans="1:20" s="95" customFormat="1" ht="26.25" customHeight="1">
      <c r="A90" s="94"/>
      <c r="B90" s="190" t="s">
        <v>351</v>
      </c>
      <c r="C90" s="178" t="s">
        <v>340</v>
      </c>
      <c r="D90" s="178" t="s">
        <v>283</v>
      </c>
      <c r="E90" s="196" t="s">
        <v>352</v>
      </c>
      <c r="F90" s="113">
        <f>G90</f>
        <v>0</v>
      </c>
      <c r="G90" s="145">
        <v>0</v>
      </c>
      <c r="H90" s="113">
        <v>0</v>
      </c>
      <c r="I90" s="113">
        <v>0</v>
      </c>
      <c r="J90" s="146">
        <v>0</v>
      </c>
      <c r="K90" s="113">
        <f>L90</f>
        <v>1709600</v>
      </c>
      <c r="L90" s="172">
        <f>1200000+124400+210000-83000+216200+42000</f>
        <v>1709600</v>
      </c>
      <c r="M90" s="113">
        <v>0</v>
      </c>
      <c r="N90" s="113">
        <v>0</v>
      </c>
      <c r="O90" s="113">
        <v>0</v>
      </c>
      <c r="P90" s="113">
        <f>L90</f>
        <v>1709600</v>
      </c>
      <c r="Q90" s="112">
        <f>F90+K90</f>
        <v>1709600</v>
      </c>
      <c r="R90" s="94"/>
    </row>
    <row r="91" spans="1:20" s="251" customFormat="1" ht="25.5" customHeight="1">
      <c r="A91" s="245"/>
      <c r="B91" s="246" t="s">
        <v>377</v>
      </c>
      <c r="C91" s="247"/>
      <c r="D91" s="248"/>
      <c r="E91" s="249" t="s">
        <v>382</v>
      </c>
      <c r="F91" s="250">
        <f t="shared" ref="F91:Q91" si="30">F92</f>
        <v>1449278.19</v>
      </c>
      <c r="G91" s="250">
        <f t="shared" si="30"/>
        <v>1449278.19</v>
      </c>
      <c r="H91" s="250">
        <f t="shared" si="30"/>
        <v>820000</v>
      </c>
      <c r="I91" s="250">
        <f t="shared" si="30"/>
        <v>35000</v>
      </c>
      <c r="J91" s="250">
        <f t="shared" si="30"/>
        <v>0</v>
      </c>
      <c r="K91" s="250">
        <f t="shared" si="30"/>
        <v>12300</v>
      </c>
      <c r="L91" s="250">
        <f t="shared" si="30"/>
        <v>0</v>
      </c>
      <c r="M91" s="250">
        <f t="shared" si="30"/>
        <v>12300</v>
      </c>
      <c r="N91" s="250">
        <f t="shared" si="30"/>
        <v>0</v>
      </c>
      <c r="O91" s="250">
        <f t="shared" si="30"/>
        <v>0</v>
      </c>
      <c r="P91" s="250">
        <f t="shared" si="30"/>
        <v>0</v>
      </c>
      <c r="Q91" s="250">
        <f t="shared" si="30"/>
        <v>1461578.19</v>
      </c>
      <c r="R91" s="245"/>
      <c r="T91" s="252"/>
    </row>
    <row r="92" spans="1:20" s="257" customFormat="1" ht="25.5" customHeight="1">
      <c r="A92" s="253"/>
      <c r="B92" s="254" t="s">
        <v>378</v>
      </c>
      <c r="C92" s="255"/>
      <c r="D92" s="233"/>
      <c r="E92" s="234" t="str">
        <f>E91</f>
        <v>Управління містобудування та архітектури Білозірської сільської ради</v>
      </c>
      <c r="F92" s="256">
        <f>F93+F97+F99+F95</f>
        <v>1449278.19</v>
      </c>
      <c r="G92" s="256">
        <f t="shared" ref="G92:Q92" si="31">G93+G97+G99+G95</f>
        <v>1449278.19</v>
      </c>
      <c r="H92" s="256">
        <f t="shared" si="31"/>
        <v>820000</v>
      </c>
      <c r="I92" s="256">
        <f t="shared" si="31"/>
        <v>35000</v>
      </c>
      <c r="J92" s="256">
        <f t="shared" si="31"/>
        <v>0</v>
      </c>
      <c r="K92" s="256">
        <f t="shared" si="31"/>
        <v>12300</v>
      </c>
      <c r="L92" s="256">
        <f t="shared" si="31"/>
        <v>0</v>
      </c>
      <c r="M92" s="256">
        <f t="shared" si="31"/>
        <v>12300</v>
      </c>
      <c r="N92" s="256">
        <f t="shared" si="31"/>
        <v>0</v>
      </c>
      <c r="O92" s="256">
        <f t="shared" si="31"/>
        <v>0</v>
      </c>
      <c r="P92" s="256">
        <f t="shared" si="31"/>
        <v>0</v>
      </c>
      <c r="Q92" s="256">
        <f t="shared" si="31"/>
        <v>1461578.19</v>
      </c>
      <c r="R92" s="256" t="e">
        <f>R93+R102+R122+R127+R143+R147+R151+R154+#REF!+#REF!+#REF!+R163+#REF!</f>
        <v>#REF!</v>
      </c>
      <c r="S92" s="256" t="e">
        <f>S93+S102+S122+S127+S143+S147+S151+S154+#REF!+#REF!+#REF!+S163+#REF!</f>
        <v>#REF!</v>
      </c>
    </row>
    <row r="93" spans="1:20" s="257" customFormat="1" ht="16.899999999999999" customHeight="1">
      <c r="A93" s="253"/>
      <c r="B93" s="254"/>
      <c r="C93" s="254" t="s">
        <v>192</v>
      </c>
      <c r="D93" s="233"/>
      <c r="E93" s="234" t="s">
        <v>193</v>
      </c>
      <c r="F93" s="256">
        <f>F94</f>
        <v>1095000</v>
      </c>
      <c r="G93" s="256">
        <f t="shared" ref="G93:Q93" si="32">G94</f>
        <v>1095000</v>
      </c>
      <c r="H93" s="256">
        <f t="shared" si="32"/>
        <v>820000</v>
      </c>
      <c r="I93" s="256">
        <f t="shared" si="32"/>
        <v>35000</v>
      </c>
      <c r="J93" s="256">
        <f t="shared" si="32"/>
        <v>0</v>
      </c>
      <c r="K93" s="256">
        <f t="shared" si="32"/>
        <v>0</v>
      </c>
      <c r="L93" s="256">
        <f t="shared" si="32"/>
        <v>0</v>
      </c>
      <c r="M93" s="256">
        <f t="shared" si="32"/>
        <v>0</v>
      </c>
      <c r="N93" s="256">
        <f t="shared" si="32"/>
        <v>0</v>
      </c>
      <c r="O93" s="256">
        <f t="shared" si="32"/>
        <v>0</v>
      </c>
      <c r="P93" s="256">
        <f t="shared" si="32"/>
        <v>0</v>
      </c>
      <c r="Q93" s="256">
        <f t="shared" si="32"/>
        <v>1095000</v>
      </c>
      <c r="R93" s="256" t="e">
        <f>#REF!+R94</f>
        <v>#REF!</v>
      </c>
      <c r="S93" s="256" t="e">
        <f>#REF!+S94</f>
        <v>#REF!</v>
      </c>
    </row>
    <row r="94" spans="1:20" s="129" customFormat="1" ht="39" customHeight="1">
      <c r="A94" s="127"/>
      <c r="B94" s="258" t="s">
        <v>379</v>
      </c>
      <c r="C94" s="128" t="s">
        <v>195</v>
      </c>
      <c r="D94" s="130" t="s">
        <v>196</v>
      </c>
      <c r="E94" s="152" t="s">
        <v>197</v>
      </c>
      <c r="F94" s="102">
        <f>G94</f>
        <v>1095000</v>
      </c>
      <c r="G94" s="169">
        <f>65000+425000+605000</f>
        <v>1095000</v>
      </c>
      <c r="H94" s="169">
        <f>320000+500000</f>
        <v>820000</v>
      </c>
      <c r="I94" s="169">
        <v>35000</v>
      </c>
      <c r="J94" s="102">
        <v>0</v>
      </c>
      <c r="K94" s="102">
        <f>L94</f>
        <v>0</v>
      </c>
      <c r="L94" s="169">
        <v>0</v>
      </c>
      <c r="M94" s="102">
        <v>0</v>
      </c>
      <c r="N94" s="102">
        <v>0</v>
      </c>
      <c r="O94" s="102">
        <v>0</v>
      </c>
      <c r="P94" s="102">
        <f>L94</f>
        <v>0</v>
      </c>
      <c r="Q94" s="259">
        <f>F94+K94</f>
        <v>1095000</v>
      </c>
      <c r="R94" s="127"/>
    </row>
    <row r="95" spans="1:20" s="257" customFormat="1" ht="20.45" customHeight="1">
      <c r="A95" s="253"/>
      <c r="B95" s="232"/>
      <c r="C95" s="233">
        <v>6000</v>
      </c>
      <c r="D95" s="254"/>
      <c r="E95" s="234" t="s">
        <v>262</v>
      </c>
      <c r="F95" s="256">
        <f>F96</f>
        <v>332670.19</v>
      </c>
      <c r="G95" s="256">
        <f t="shared" ref="G95:S95" si="33">G96</f>
        <v>332670.19</v>
      </c>
      <c r="H95" s="256">
        <f t="shared" si="33"/>
        <v>0</v>
      </c>
      <c r="I95" s="256">
        <f t="shared" si="33"/>
        <v>0</v>
      </c>
      <c r="J95" s="256">
        <f t="shared" si="33"/>
        <v>0</v>
      </c>
      <c r="K95" s="256">
        <f t="shared" si="33"/>
        <v>0</v>
      </c>
      <c r="L95" s="256">
        <f t="shared" si="33"/>
        <v>0</v>
      </c>
      <c r="M95" s="256">
        <f t="shared" si="33"/>
        <v>0</v>
      </c>
      <c r="N95" s="256">
        <f t="shared" si="33"/>
        <v>0</v>
      </c>
      <c r="O95" s="256">
        <f t="shared" si="33"/>
        <v>0</v>
      </c>
      <c r="P95" s="256">
        <f t="shared" si="33"/>
        <v>0</v>
      </c>
      <c r="Q95" s="256">
        <f t="shared" si="33"/>
        <v>332670.19</v>
      </c>
      <c r="R95" s="256">
        <f t="shared" si="33"/>
        <v>0</v>
      </c>
      <c r="S95" s="256">
        <f t="shared" si="33"/>
        <v>0</v>
      </c>
    </row>
    <row r="96" spans="1:20" s="129" customFormat="1" ht="25.5" customHeight="1">
      <c r="A96" s="127"/>
      <c r="B96" s="130" t="s">
        <v>384</v>
      </c>
      <c r="C96" s="130" t="s">
        <v>264</v>
      </c>
      <c r="D96" s="260" t="s">
        <v>265</v>
      </c>
      <c r="E96" s="131" t="s">
        <v>266</v>
      </c>
      <c r="F96" s="132">
        <f>G96</f>
        <v>332670.19</v>
      </c>
      <c r="G96" s="186">
        <f>200000+132670.19</f>
        <v>332670.19</v>
      </c>
      <c r="H96" s="132">
        <v>0</v>
      </c>
      <c r="I96" s="132">
        <v>0</v>
      </c>
      <c r="J96" s="133">
        <v>0</v>
      </c>
      <c r="K96" s="132">
        <v>0</v>
      </c>
      <c r="L96" s="132">
        <v>0</v>
      </c>
      <c r="M96" s="132">
        <v>0</v>
      </c>
      <c r="N96" s="132">
        <v>0</v>
      </c>
      <c r="O96" s="132">
        <v>0</v>
      </c>
      <c r="P96" s="132">
        <v>0</v>
      </c>
      <c r="Q96" s="156">
        <f>F96+K96</f>
        <v>332670.19</v>
      </c>
      <c r="R96" s="261"/>
      <c r="S96" s="261"/>
    </row>
    <row r="97" spans="1:19" s="241" customFormat="1" ht="16.5" customHeight="1">
      <c r="A97" s="236"/>
      <c r="B97" s="232"/>
      <c r="C97" s="232" t="s">
        <v>315</v>
      </c>
      <c r="D97" s="232"/>
      <c r="E97" s="234" t="s">
        <v>316</v>
      </c>
      <c r="F97" s="256">
        <f>F98</f>
        <v>21608</v>
      </c>
      <c r="G97" s="256">
        <f t="shared" ref="G97:K97" si="34">G98</f>
        <v>21608</v>
      </c>
      <c r="H97" s="256">
        <f t="shared" si="34"/>
        <v>0</v>
      </c>
      <c r="I97" s="256">
        <f t="shared" si="34"/>
        <v>0</v>
      </c>
      <c r="J97" s="256">
        <f t="shared" si="34"/>
        <v>0</v>
      </c>
      <c r="K97" s="256">
        <f t="shared" si="34"/>
        <v>0</v>
      </c>
      <c r="L97" s="256">
        <f>L98</f>
        <v>0</v>
      </c>
      <c r="M97" s="256">
        <f t="shared" ref="M97" si="35">M98</f>
        <v>0</v>
      </c>
      <c r="N97" s="256">
        <f t="shared" ref="N97" si="36">N98</f>
        <v>0</v>
      </c>
      <c r="O97" s="256">
        <f t="shared" ref="O97" si="37">O98</f>
        <v>0</v>
      </c>
      <c r="P97" s="256">
        <f t="shared" ref="P97" si="38">P98</f>
        <v>0</v>
      </c>
      <c r="Q97" s="256">
        <f t="shared" ref="Q97" si="39">Q98</f>
        <v>21608</v>
      </c>
      <c r="R97" s="256" t="e">
        <f>#REF!+R100+R103+R106+R105</f>
        <v>#REF!</v>
      </c>
      <c r="S97" s="256" t="e">
        <f>#REF!+S100+S103+S106+S105</f>
        <v>#REF!</v>
      </c>
    </row>
    <row r="98" spans="1:19" s="129" customFormat="1" ht="25.5" customHeight="1">
      <c r="A98" s="127"/>
      <c r="B98" s="130" t="s">
        <v>381</v>
      </c>
      <c r="C98" s="130" t="s">
        <v>271</v>
      </c>
      <c r="D98" s="130" t="s">
        <v>272</v>
      </c>
      <c r="E98" s="131" t="s">
        <v>273</v>
      </c>
      <c r="F98" s="132">
        <f>G98</f>
        <v>21608</v>
      </c>
      <c r="G98" s="186">
        <v>21608</v>
      </c>
      <c r="H98" s="154">
        <v>0</v>
      </c>
      <c r="I98" s="154">
        <v>0</v>
      </c>
      <c r="J98" s="154">
        <v>0</v>
      </c>
      <c r="K98" s="154">
        <v>0</v>
      </c>
      <c r="L98" s="154">
        <v>0</v>
      </c>
      <c r="M98" s="154">
        <v>0</v>
      </c>
      <c r="N98" s="154">
        <v>0</v>
      </c>
      <c r="O98" s="154">
        <v>0</v>
      </c>
      <c r="P98" s="154">
        <v>0</v>
      </c>
      <c r="Q98" s="154">
        <f t="shared" ref="Q98" si="40">F98+K98</f>
        <v>21608</v>
      </c>
      <c r="R98" s="127"/>
    </row>
    <row r="99" spans="1:19" s="257" customFormat="1" ht="26.25" customHeight="1">
      <c r="A99" s="253"/>
      <c r="B99" s="232"/>
      <c r="C99" s="232" t="s">
        <v>333</v>
      </c>
      <c r="D99" s="232"/>
      <c r="E99" s="234" t="s">
        <v>321</v>
      </c>
      <c r="F99" s="256">
        <f>F100</f>
        <v>0</v>
      </c>
      <c r="G99" s="256">
        <f t="shared" ref="G99:N100" si="41">G100</f>
        <v>0</v>
      </c>
      <c r="H99" s="256">
        <f t="shared" si="41"/>
        <v>0</v>
      </c>
      <c r="I99" s="256">
        <f t="shared" si="41"/>
        <v>0</v>
      </c>
      <c r="J99" s="256">
        <f t="shared" si="41"/>
        <v>0</v>
      </c>
      <c r="K99" s="256">
        <f t="shared" si="41"/>
        <v>12300</v>
      </c>
      <c r="L99" s="256">
        <f t="shared" ref="L99" si="42">L100</f>
        <v>0</v>
      </c>
      <c r="M99" s="256">
        <f t="shared" ref="M99" si="43">M100</f>
        <v>12300</v>
      </c>
      <c r="N99" s="256">
        <f t="shared" ref="N99" si="44">N100</f>
        <v>0</v>
      </c>
      <c r="O99" s="256">
        <f t="shared" ref="O99" si="45">O100</f>
        <v>0</v>
      </c>
      <c r="P99" s="256">
        <f t="shared" ref="P99" si="46">P100</f>
        <v>0</v>
      </c>
      <c r="Q99" s="256">
        <f t="shared" ref="Q99" si="47">Q100</f>
        <v>12300</v>
      </c>
      <c r="R99" s="256">
        <f t="shared" ref="R99:S99" si="48">R102+R103+R105+R100+R104</f>
        <v>0</v>
      </c>
      <c r="S99" s="256">
        <f t="shared" si="48"/>
        <v>0</v>
      </c>
    </row>
    <row r="100" spans="1:19" s="129" customFormat="1" ht="27.75" customHeight="1">
      <c r="A100" s="127"/>
      <c r="B100" s="130" t="s">
        <v>380</v>
      </c>
      <c r="C100" s="130" t="s">
        <v>285</v>
      </c>
      <c r="D100" s="130" t="s">
        <v>286</v>
      </c>
      <c r="E100" s="131" t="s">
        <v>287</v>
      </c>
      <c r="F100" s="132">
        <f>F101</f>
        <v>0</v>
      </c>
      <c r="G100" s="132">
        <f t="shared" si="41"/>
        <v>0</v>
      </c>
      <c r="H100" s="132">
        <f t="shared" si="41"/>
        <v>0</v>
      </c>
      <c r="I100" s="132">
        <f t="shared" si="41"/>
        <v>0</v>
      </c>
      <c r="J100" s="132">
        <f t="shared" si="41"/>
        <v>0</v>
      </c>
      <c r="K100" s="132">
        <f t="shared" si="41"/>
        <v>12300</v>
      </c>
      <c r="L100" s="132">
        <f t="shared" si="41"/>
        <v>0</v>
      </c>
      <c r="M100" s="132">
        <f t="shared" ref="M100" si="49">M101</f>
        <v>12300</v>
      </c>
      <c r="N100" s="132">
        <f t="shared" si="41"/>
        <v>0</v>
      </c>
      <c r="O100" s="132">
        <f t="shared" ref="O100:P100" si="50">O101</f>
        <v>0</v>
      </c>
      <c r="P100" s="132">
        <f t="shared" si="50"/>
        <v>0</v>
      </c>
      <c r="Q100" s="132">
        <f>Q101</f>
        <v>12300</v>
      </c>
      <c r="R100" s="127"/>
    </row>
    <row r="101" spans="1:19" s="267" customFormat="1" ht="21" customHeight="1">
      <c r="A101" s="262"/>
      <c r="B101" s="263"/>
      <c r="C101" s="263"/>
      <c r="D101" s="263"/>
      <c r="E101" s="264" t="s">
        <v>203</v>
      </c>
      <c r="F101" s="118">
        <v>0</v>
      </c>
      <c r="G101" s="118">
        <v>0</v>
      </c>
      <c r="H101" s="118">
        <v>0</v>
      </c>
      <c r="I101" s="118">
        <v>0</v>
      </c>
      <c r="J101" s="265">
        <v>0</v>
      </c>
      <c r="K101" s="118">
        <f>M101</f>
        <v>12300</v>
      </c>
      <c r="L101" s="118">
        <v>0</v>
      </c>
      <c r="M101" s="174">
        <v>12300</v>
      </c>
      <c r="N101" s="118">
        <v>0</v>
      </c>
      <c r="O101" s="118">
        <v>0</v>
      </c>
      <c r="P101" s="118">
        <v>0</v>
      </c>
      <c r="Q101" s="266">
        <f>F101+K101</f>
        <v>12300</v>
      </c>
      <c r="R101" s="262"/>
    </row>
    <row r="102" spans="1:19" s="230" customFormat="1" ht="21.75" customHeight="1">
      <c r="A102" s="224"/>
      <c r="B102" s="225" t="s">
        <v>291</v>
      </c>
      <c r="C102" s="226"/>
      <c r="D102" s="227"/>
      <c r="E102" s="228" t="s">
        <v>371</v>
      </c>
      <c r="F102" s="229">
        <f>F103</f>
        <v>4252606</v>
      </c>
      <c r="G102" s="229">
        <f t="shared" ref="G102:S102" si="51">G103</f>
        <v>3652606</v>
      </c>
      <c r="H102" s="229">
        <f t="shared" si="51"/>
        <v>750000</v>
      </c>
      <c r="I102" s="229">
        <f t="shared" si="51"/>
        <v>25000</v>
      </c>
      <c r="J102" s="229">
        <f t="shared" si="51"/>
        <v>0</v>
      </c>
      <c r="K102" s="229">
        <f t="shared" si="51"/>
        <v>500000</v>
      </c>
      <c r="L102" s="229">
        <f t="shared" si="51"/>
        <v>500000</v>
      </c>
      <c r="M102" s="229">
        <f t="shared" si="51"/>
        <v>0</v>
      </c>
      <c r="N102" s="229">
        <f t="shared" si="51"/>
        <v>0</v>
      </c>
      <c r="O102" s="229">
        <f t="shared" si="51"/>
        <v>0</v>
      </c>
      <c r="P102" s="229">
        <f t="shared" si="51"/>
        <v>500000</v>
      </c>
      <c r="Q102" s="229">
        <f t="shared" si="51"/>
        <v>4752606</v>
      </c>
      <c r="R102" s="229">
        <f t="shared" si="51"/>
        <v>0</v>
      </c>
      <c r="S102" s="229">
        <f t="shared" si="51"/>
        <v>0</v>
      </c>
    </row>
    <row r="103" spans="1:19" s="221" customFormat="1" ht="18" customHeight="1">
      <c r="A103" s="219"/>
      <c r="B103" s="222" t="s">
        <v>292</v>
      </c>
      <c r="C103" s="223"/>
      <c r="D103" s="136"/>
      <c r="E103" s="126" t="s">
        <v>372</v>
      </c>
      <c r="F103" s="137">
        <f>F104+F108+F106</f>
        <v>4252606</v>
      </c>
      <c r="G103" s="137">
        <f t="shared" ref="G103:Q103" si="52">G104+G108+G106</f>
        <v>3652606</v>
      </c>
      <c r="H103" s="137">
        <f t="shared" si="52"/>
        <v>750000</v>
      </c>
      <c r="I103" s="137">
        <f t="shared" si="52"/>
        <v>25000</v>
      </c>
      <c r="J103" s="137">
        <f t="shared" si="52"/>
        <v>0</v>
      </c>
      <c r="K103" s="137">
        <f t="shared" si="52"/>
        <v>500000</v>
      </c>
      <c r="L103" s="137">
        <f t="shared" si="52"/>
        <v>500000</v>
      </c>
      <c r="M103" s="137">
        <f t="shared" si="52"/>
        <v>0</v>
      </c>
      <c r="N103" s="137">
        <f t="shared" si="52"/>
        <v>0</v>
      </c>
      <c r="O103" s="137">
        <f t="shared" si="52"/>
        <v>0</v>
      </c>
      <c r="P103" s="137">
        <f t="shared" si="52"/>
        <v>500000</v>
      </c>
      <c r="Q103" s="137">
        <f t="shared" si="52"/>
        <v>4752606</v>
      </c>
      <c r="R103" s="219"/>
    </row>
    <row r="104" spans="1:19" s="221" customFormat="1" ht="15.75" customHeight="1">
      <c r="A104" s="219"/>
      <c r="B104" s="222"/>
      <c r="C104" s="222" t="s">
        <v>192</v>
      </c>
      <c r="D104" s="136"/>
      <c r="E104" s="126" t="s">
        <v>193</v>
      </c>
      <c r="F104" s="137">
        <f t="shared" ref="F104:P104" si="53">F105</f>
        <v>1000000</v>
      </c>
      <c r="G104" s="137">
        <f t="shared" si="53"/>
        <v>1000000</v>
      </c>
      <c r="H104" s="137">
        <f t="shared" si="53"/>
        <v>750000</v>
      </c>
      <c r="I104" s="137">
        <f t="shared" si="53"/>
        <v>25000</v>
      </c>
      <c r="J104" s="137">
        <f t="shared" si="53"/>
        <v>0</v>
      </c>
      <c r="K104" s="137">
        <f t="shared" si="53"/>
        <v>0</v>
      </c>
      <c r="L104" s="137">
        <f t="shared" si="53"/>
        <v>0</v>
      </c>
      <c r="M104" s="137">
        <f t="shared" si="53"/>
        <v>0</v>
      </c>
      <c r="N104" s="137">
        <f t="shared" si="53"/>
        <v>0</v>
      </c>
      <c r="O104" s="137">
        <f t="shared" si="53"/>
        <v>0</v>
      </c>
      <c r="P104" s="137">
        <f t="shared" si="53"/>
        <v>0</v>
      </c>
      <c r="Q104" s="235">
        <f>F104+K104</f>
        <v>1000000</v>
      </c>
      <c r="R104" s="219"/>
    </row>
    <row r="105" spans="1:19" s="129" customFormat="1" ht="45" customHeight="1">
      <c r="A105" s="127"/>
      <c r="B105" s="128">
        <v>3710160</v>
      </c>
      <c r="C105" s="128" t="s">
        <v>195</v>
      </c>
      <c r="D105" s="128" t="s">
        <v>196</v>
      </c>
      <c r="E105" s="152" t="s">
        <v>197</v>
      </c>
      <c r="F105" s="132">
        <f>G105</f>
        <v>1000000</v>
      </c>
      <c r="G105" s="186">
        <v>1000000</v>
      </c>
      <c r="H105" s="186">
        <v>750000</v>
      </c>
      <c r="I105" s="244">
        <v>25000</v>
      </c>
      <c r="J105" s="132">
        <v>0</v>
      </c>
      <c r="K105" s="132">
        <f>M105</f>
        <v>0</v>
      </c>
      <c r="L105" s="132">
        <v>0</v>
      </c>
      <c r="M105" s="154">
        <v>0</v>
      </c>
      <c r="N105" s="132">
        <v>0</v>
      </c>
      <c r="O105" s="132">
        <v>0</v>
      </c>
      <c r="P105" s="132">
        <v>0</v>
      </c>
      <c r="Q105" s="132">
        <f>K105+F105</f>
        <v>1000000</v>
      </c>
      <c r="R105" s="127"/>
    </row>
    <row r="106" spans="1:19" s="221" customFormat="1" ht="21.75" customHeight="1">
      <c r="A106" s="219"/>
      <c r="B106" s="135"/>
      <c r="C106" s="135" t="s">
        <v>288</v>
      </c>
      <c r="D106" s="135"/>
      <c r="E106" s="126" t="s">
        <v>289</v>
      </c>
      <c r="F106" s="137">
        <f t="shared" ref="F106:P106" si="54">F107</f>
        <v>600000</v>
      </c>
      <c r="G106" s="137">
        <f t="shared" si="54"/>
        <v>0</v>
      </c>
      <c r="H106" s="137">
        <f t="shared" si="54"/>
        <v>0</v>
      </c>
      <c r="I106" s="137">
        <f t="shared" si="54"/>
        <v>0</v>
      </c>
      <c r="J106" s="137">
        <f t="shared" si="54"/>
        <v>0</v>
      </c>
      <c r="K106" s="220">
        <f t="shared" si="54"/>
        <v>0</v>
      </c>
      <c r="L106" s="220">
        <f t="shared" si="54"/>
        <v>0</v>
      </c>
      <c r="M106" s="220">
        <f t="shared" si="54"/>
        <v>0</v>
      </c>
      <c r="N106" s="220">
        <f t="shared" si="54"/>
        <v>0</v>
      </c>
      <c r="O106" s="220">
        <f t="shared" si="54"/>
        <v>0</v>
      </c>
      <c r="P106" s="220">
        <f t="shared" si="54"/>
        <v>0</v>
      </c>
      <c r="Q106" s="235">
        <f>F106+K106</f>
        <v>600000</v>
      </c>
      <c r="R106" s="219"/>
    </row>
    <row r="107" spans="1:19" s="129" customFormat="1" ht="18.75" customHeight="1">
      <c r="A107" s="127"/>
      <c r="B107" s="130" t="s">
        <v>369</v>
      </c>
      <c r="C107" s="128">
        <v>8700</v>
      </c>
      <c r="D107" s="130" t="s">
        <v>290</v>
      </c>
      <c r="E107" s="155" t="s">
        <v>370</v>
      </c>
      <c r="F107" s="186">
        <f>100000+500000</f>
        <v>600000</v>
      </c>
      <c r="G107" s="132">
        <v>0</v>
      </c>
      <c r="H107" s="132">
        <v>0</v>
      </c>
      <c r="I107" s="132">
        <v>0</v>
      </c>
      <c r="J107" s="133">
        <v>0</v>
      </c>
      <c r="K107" s="132">
        <v>0</v>
      </c>
      <c r="L107" s="132">
        <v>0</v>
      </c>
      <c r="M107" s="132">
        <v>0</v>
      </c>
      <c r="N107" s="132">
        <v>0</v>
      </c>
      <c r="O107" s="132">
        <v>0</v>
      </c>
      <c r="P107" s="132">
        <v>0</v>
      </c>
      <c r="Q107" s="156">
        <f>F107+K107</f>
        <v>600000</v>
      </c>
      <c r="R107" s="127"/>
    </row>
    <row r="108" spans="1:19" s="241" customFormat="1" ht="16.5" customHeight="1">
      <c r="A108" s="236"/>
      <c r="B108" s="237"/>
      <c r="C108" s="238" t="s">
        <v>335</v>
      </c>
      <c r="D108" s="237" t="s">
        <v>303</v>
      </c>
      <c r="E108" s="239" t="s">
        <v>302</v>
      </c>
      <c r="F108" s="240">
        <f t="shared" ref="F108:Q108" si="55">F109+F110+F115</f>
        <v>2652606</v>
      </c>
      <c r="G108" s="240">
        <f t="shared" si="55"/>
        <v>2652606</v>
      </c>
      <c r="H108" s="240">
        <f t="shared" si="55"/>
        <v>0</v>
      </c>
      <c r="I108" s="240">
        <f t="shared" si="55"/>
        <v>0</v>
      </c>
      <c r="J108" s="240">
        <f t="shared" si="55"/>
        <v>0</v>
      </c>
      <c r="K108" s="240">
        <f t="shared" si="55"/>
        <v>500000</v>
      </c>
      <c r="L108" s="240">
        <f t="shared" si="55"/>
        <v>500000</v>
      </c>
      <c r="M108" s="240">
        <f t="shared" si="55"/>
        <v>0</v>
      </c>
      <c r="N108" s="240">
        <f t="shared" si="55"/>
        <v>0</v>
      </c>
      <c r="O108" s="240">
        <f t="shared" si="55"/>
        <v>0</v>
      </c>
      <c r="P108" s="240">
        <f t="shared" si="55"/>
        <v>500000</v>
      </c>
      <c r="Q108" s="240">
        <f t="shared" si="55"/>
        <v>3152606</v>
      </c>
      <c r="R108" s="236"/>
    </row>
    <row r="109" spans="1:19" s="95" customFormat="1" ht="59.25" customHeight="1">
      <c r="A109" s="94"/>
      <c r="B109" s="157">
        <v>3719730</v>
      </c>
      <c r="C109" s="166">
        <v>9730</v>
      </c>
      <c r="D109" s="54" t="s">
        <v>294</v>
      </c>
      <c r="E109" s="151" t="s">
        <v>334</v>
      </c>
      <c r="F109" s="142">
        <f>G109</f>
        <v>263078</v>
      </c>
      <c r="G109" s="101">
        <v>263078</v>
      </c>
      <c r="H109" s="142">
        <v>0</v>
      </c>
      <c r="I109" s="142">
        <v>0</v>
      </c>
      <c r="J109" s="142">
        <v>0</v>
      </c>
      <c r="K109" s="142">
        <v>0</v>
      </c>
      <c r="L109" s="142">
        <v>0</v>
      </c>
      <c r="M109" s="142">
        <v>0</v>
      </c>
      <c r="N109" s="142">
        <v>0</v>
      </c>
      <c r="O109" s="142">
        <v>0</v>
      </c>
      <c r="P109" s="142">
        <v>0</v>
      </c>
      <c r="Q109" s="158">
        <f>F109+K109</f>
        <v>263078</v>
      </c>
      <c r="R109" s="94"/>
    </row>
    <row r="110" spans="1:19" s="161" customFormat="1" ht="25.5" customHeight="1">
      <c r="A110" s="159"/>
      <c r="B110" s="157">
        <v>3719770</v>
      </c>
      <c r="C110" s="157" t="s">
        <v>293</v>
      </c>
      <c r="D110" s="157" t="s">
        <v>294</v>
      </c>
      <c r="E110" s="160" t="s">
        <v>295</v>
      </c>
      <c r="F110" s="142">
        <f>G110</f>
        <v>2230227</v>
      </c>
      <c r="G110" s="168">
        <f>1581927+148300+500000</f>
        <v>2230227</v>
      </c>
      <c r="H110" s="142">
        <v>0</v>
      </c>
      <c r="I110" s="142">
        <v>0</v>
      </c>
      <c r="J110" s="142">
        <v>0</v>
      </c>
      <c r="K110" s="142">
        <v>0</v>
      </c>
      <c r="L110" s="142">
        <v>0</v>
      </c>
      <c r="M110" s="142">
        <v>0</v>
      </c>
      <c r="N110" s="142">
        <v>0</v>
      </c>
      <c r="O110" s="142">
        <v>0</v>
      </c>
      <c r="P110" s="142">
        <v>0</v>
      </c>
      <c r="Q110" s="158">
        <f>F110+K110</f>
        <v>2230227</v>
      </c>
      <c r="R110" s="159"/>
    </row>
    <row r="111" spans="1:19" s="95" customFormat="1" ht="15.75" customHeight="1">
      <c r="A111" s="94"/>
      <c r="B111" s="294" t="s">
        <v>178</v>
      </c>
      <c r="C111" s="294" t="s">
        <v>179</v>
      </c>
      <c r="D111" s="294" t="s">
        <v>180</v>
      </c>
      <c r="E111" s="294" t="s">
        <v>181</v>
      </c>
      <c r="F111" s="296" t="s">
        <v>160</v>
      </c>
      <c r="G111" s="296"/>
      <c r="H111" s="296"/>
      <c r="I111" s="296"/>
      <c r="J111" s="296"/>
      <c r="K111" s="292" t="s">
        <v>9</v>
      </c>
      <c r="L111" s="292"/>
      <c r="M111" s="292"/>
      <c r="N111" s="292"/>
      <c r="O111" s="292"/>
      <c r="P111" s="292"/>
      <c r="Q111" s="293" t="s">
        <v>182</v>
      </c>
      <c r="R111" s="94"/>
    </row>
    <row r="112" spans="1:19" s="95" customFormat="1" ht="20.25" customHeight="1">
      <c r="A112" s="94"/>
      <c r="B112" s="294"/>
      <c r="C112" s="294"/>
      <c r="D112" s="294"/>
      <c r="E112" s="294"/>
      <c r="F112" s="292" t="s">
        <v>10</v>
      </c>
      <c r="G112" s="294" t="s">
        <v>183</v>
      </c>
      <c r="H112" s="294" t="s">
        <v>184</v>
      </c>
      <c r="I112" s="294"/>
      <c r="J112" s="295" t="s">
        <v>185</v>
      </c>
      <c r="K112" s="292" t="str">
        <f>F112</f>
        <v>усього</v>
      </c>
      <c r="L112" s="294" t="s">
        <v>186</v>
      </c>
      <c r="M112" s="294" t="s">
        <v>183</v>
      </c>
      <c r="N112" s="294" t="s">
        <v>184</v>
      </c>
      <c r="O112" s="294"/>
      <c r="P112" s="294" t="s">
        <v>185</v>
      </c>
      <c r="Q112" s="293"/>
      <c r="R112" s="94"/>
    </row>
    <row r="113" spans="1:1025" s="95" customFormat="1" ht="82.5" customHeight="1">
      <c r="A113" s="94"/>
      <c r="B113" s="294"/>
      <c r="C113" s="294"/>
      <c r="D113" s="294"/>
      <c r="E113" s="294"/>
      <c r="F113" s="292"/>
      <c r="G113" s="294"/>
      <c r="H113" s="243" t="s">
        <v>187</v>
      </c>
      <c r="I113" s="243" t="s">
        <v>188</v>
      </c>
      <c r="J113" s="295"/>
      <c r="K113" s="292"/>
      <c r="L113" s="294"/>
      <c r="M113" s="294"/>
      <c r="N113" s="243" t="s">
        <v>187</v>
      </c>
      <c r="O113" s="243" t="s">
        <v>188</v>
      </c>
      <c r="P113" s="294"/>
      <c r="Q113" s="293"/>
      <c r="R113" s="94"/>
    </row>
    <row r="114" spans="1:1025" s="95" customFormat="1" ht="15" customHeight="1">
      <c r="A114" s="94"/>
      <c r="B114" s="243">
        <v>1</v>
      </c>
      <c r="C114" s="243">
        <v>2</v>
      </c>
      <c r="D114" s="243">
        <v>3</v>
      </c>
      <c r="E114" s="243">
        <v>4</v>
      </c>
      <c r="F114" s="243">
        <v>5</v>
      </c>
      <c r="G114" s="243">
        <v>6</v>
      </c>
      <c r="H114" s="243">
        <v>7</v>
      </c>
      <c r="I114" s="243">
        <v>8</v>
      </c>
      <c r="J114" s="243">
        <v>9</v>
      </c>
      <c r="K114" s="243">
        <v>10</v>
      </c>
      <c r="L114" s="243">
        <v>11</v>
      </c>
      <c r="M114" s="243">
        <v>12</v>
      </c>
      <c r="N114" s="243">
        <v>13</v>
      </c>
      <c r="O114" s="243">
        <v>14</v>
      </c>
      <c r="P114" s="243">
        <v>15</v>
      </c>
      <c r="Q114" s="243">
        <v>16</v>
      </c>
      <c r="R114" s="94"/>
    </row>
    <row r="115" spans="1:1025" s="161" customFormat="1" ht="31.5" customHeight="1">
      <c r="A115" s="159"/>
      <c r="B115" s="193">
        <v>3719800</v>
      </c>
      <c r="C115" s="198">
        <v>9800</v>
      </c>
      <c r="D115" s="199" t="s">
        <v>294</v>
      </c>
      <c r="E115" s="200" t="s">
        <v>347</v>
      </c>
      <c r="F115" s="142">
        <f>G115</f>
        <v>159301</v>
      </c>
      <c r="G115" s="168">
        <f>580000+50000-500000+29301</f>
        <v>159301</v>
      </c>
      <c r="H115" s="142">
        <v>0</v>
      </c>
      <c r="I115" s="142">
        <v>0</v>
      </c>
      <c r="J115" s="142">
        <v>0</v>
      </c>
      <c r="K115" s="142">
        <f>L115</f>
        <v>500000</v>
      </c>
      <c r="L115" s="142">
        <v>500000</v>
      </c>
      <c r="M115" s="142">
        <v>0</v>
      </c>
      <c r="N115" s="142">
        <v>0</v>
      </c>
      <c r="O115" s="142">
        <v>0</v>
      </c>
      <c r="P115" s="142">
        <f>L115</f>
        <v>500000</v>
      </c>
      <c r="Q115" s="158">
        <f>F115+K115</f>
        <v>659301</v>
      </c>
      <c r="R115" s="159"/>
    </row>
    <row r="116" spans="1:1025" s="138" customFormat="1" ht="18.75" customHeight="1">
      <c r="A116" s="134"/>
      <c r="B116" s="136"/>
      <c r="C116" s="136"/>
      <c r="D116" s="136"/>
      <c r="E116" s="242" t="s">
        <v>296</v>
      </c>
      <c r="F116" s="137">
        <f>F102+F12+F91</f>
        <v>88034633</v>
      </c>
      <c r="G116" s="137">
        <f t="shared" ref="G116:S116" si="56">G102+G12+G91</f>
        <v>87434633</v>
      </c>
      <c r="H116" s="137">
        <f t="shared" si="56"/>
        <v>54366924</v>
      </c>
      <c r="I116" s="137">
        <f t="shared" si="56"/>
        <v>7277255</v>
      </c>
      <c r="J116" s="137">
        <f t="shared" si="56"/>
        <v>0</v>
      </c>
      <c r="K116" s="137">
        <f t="shared" si="56"/>
        <v>6725286</v>
      </c>
      <c r="L116" s="137">
        <f t="shared" si="56"/>
        <v>5285908</v>
      </c>
      <c r="M116" s="137">
        <f t="shared" si="56"/>
        <v>1439378</v>
      </c>
      <c r="N116" s="137">
        <f t="shared" si="56"/>
        <v>0</v>
      </c>
      <c r="O116" s="137">
        <f t="shared" si="56"/>
        <v>0</v>
      </c>
      <c r="P116" s="137">
        <f t="shared" si="56"/>
        <v>5285908</v>
      </c>
      <c r="Q116" s="137">
        <f t="shared" si="56"/>
        <v>94759919</v>
      </c>
      <c r="R116" s="137">
        <f t="shared" si="56"/>
        <v>0</v>
      </c>
      <c r="S116" s="137">
        <f t="shared" si="56"/>
        <v>0</v>
      </c>
    </row>
    <row r="117" spans="1:1025" s="218" customFormat="1" ht="31.5" customHeight="1">
      <c r="C117" s="215"/>
      <c r="D117" s="297" t="s">
        <v>376</v>
      </c>
      <c r="E117" s="297"/>
      <c r="F117" s="217"/>
      <c r="H117" s="216" t="s">
        <v>156</v>
      </c>
    </row>
    <row r="118" spans="1:1025" ht="39" customHeight="1">
      <c r="A118" s="150"/>
      <c r="B118" s="150"/>
      <c r="C118" s="150"/>
      <c r="D118" s="150"/>
      <c r="G118" s="180"/>
      <c r="K118" s="162"/>
      <c r="L118" s="150"/>
      <c r="M118" s="150"/>
      <c r="N118" s="150"/>
      <c r="O118" s="150"/>
      <c r="P118" s="150"/>
      <c r="Q118" s="150"/>
      <c r="R118" s="150"/>
      <c r="S118" s="150"/>
      <c r="T118" s="150"/>
      <c r="U118" s="150"/>
      <c r="V118" s="150"/>
      <c r="W118" s="150"/>
      <c r="X118" s="150"/>
      <c r="Y118" s="150"/>
      <c r="Z118" s="150"/>
      <c r="AA118" s="150"/>
      <c r="AB118" s="150"/>
      <c r="AC118" s="150"/>
      <c r="AD118" s="150"/>
      <c r="AE118" s="150"/>
      <c r="AF118" s="150"/>
      <c r="AG118" s="150"/>
      <c r="AH118" s="150"/>
      <c r="AI118" s="150"/>
      <c r="AJ118" s="150"/>
      <c r="AK118" s="150"/>
      <c r="AL118" s="150"/>
      <c r="AM118" s="150"/>
      <c r="AN118" s="150"/>
      <c r="AO118" s="150"/>
      <c r="AP118" s="150"/>
      <c r="AQ118" s="150"/>
      <c r="AR118" s="150"/>
      <c r="AS118" s="150"/>
      <c r="AT118" s="150"/>
      <c r="AU118" s="150"/>
      <c r="AV118" s="150"/>
      <c r="AW118" s="150"/>
      <c r="AX118" s="150"/>
      <c r="AY118" s="150"/>
      <c r="AZ118" s="150"/>
      <c r="BA118" s="150"/>
      <c r="BB118" s="150"/>
      <c r="BC118" s="150"/>
      <c r="BD118" s="150"/>
      <c r="BE118" s="150"/>
      <c r="BF118" s="150"/>
      <c r="BG118" s="150"/>
      <c r="BH118" s="150"/>
      <c r="BI118" s="150"/>
      <c r="BJ118" s="150"/>
      <c r="BK118" s="150"/>
      <c r="BL118" s="150"/>
      <c r="BM118" s="150"/>
      <c r="BN118" s="150"/>
      <c r="BO118" s="150"/>
      <c r="BP118" s="150"/>
      <c r="BQ118" s="150"/>
      <c r="BR118" s="150"/>
      <c r="BS118" s="150"/>
      <c r="BT118" s="150"/>
      <c r="BU118" s="150"/>
      <c r="BV118" s="150"/>
      <c r="BW118" s="150"/>
      <c r="BX118" s="150"/>
      <c r="BY118" s="150"/>
      <c r="BZ118" s="150"/>
      <c r="CA118" s="150"/>
      <c r="CB118" s="150"/>
      <c r="CC118" s="150"/>
      <c r="CD118" s="150"/>
      <c r="CE118" s="150"/>
      <c r="CF118" s="150"/>
      <c r="CG118" s="150"/>
      <c r="CH118" s="150"/>
      <c r="CI118" s="150"/>
      <c r="CJ118" s="150"/>
      <c r="CK118" s="150"/>
      <c r="CL118" s="150"/>
      <c r="CM118" s="150"/>
      <c r="CN118" s="150"/>
      <c r="CO118" s="150"/>
      <c r="CP118" s="150"/>
      <c r="CQ118" s="150"/>
      <c r="CR118" s="150"/>
      <c r="CS118" s="150"/>
      <c r="CT118" s="150"/>
      <c r="CU118" s="150"/>
      <c r="CV118" s="150"/>
      <c r="CW118" s="150"/>
      <c r="CX118" s="150"/>
      <c r="CY118" s="150"/>
      <c r="CZ118" s="150"/>
      <c r="DA118" s="150"/>
      <c r="DB118" s="150"/>
      <c r="DC118" s="150"/>
      <c r="DD118" s="150"/>
      <c r="DE118" s="150"/>
      <c r="DF118" s="150"/>
      <c r="DG118" s="150"/>
      <c r="DH118" s="150"/>
      <c r="DI118" s="150"/>
      <c r="DJ118" s="150"/>
      <c r="DK118" s="150"/>
      <c r="DL118" s="150"/>
      <c r="DM118" s="150"/>
      <c r="DN118" s="150"/>
      <c r="DO118" s="150"/>
      <c r="DP118" s="150"/>
      <c r="DQ118" s="150"/>
      <c r="DR118" s="150"/>
      <c r="DS118" s="150"/>
      <c r="DT118" s="150"/>
      <c r="DU118" s="150"/>
      <c r="DV118" s="150"/>
      <c r="DW118" s="150"/>
      <c r="DX118" s="150"/>
      <c r="DY118" s="150"/>
      <c r="DZ118" s="150"/>
      <c r="EA118" s="150"/>
      <c r="EB118" s="150"/>
      <c r="EC118" s="150"/>
      <c r="ED118" s="150"/>
      <c r="EE118" s="150"/>
      <c r="EF118" s="150"/>
      <c r="EG118" s="150"/>
      <c r="EH118" s="150"/>
      <c r="EI118" s="150"/>
      <c r="EJ118" s="150"/>
      <c r="EK118" s="150"/>
      <c r="EL118" s="150"/>
      <c r="EM118" s="150"/>
      <c r="EN118" s="150"/>
      <c r="EO118" s="150"/>
      <c r="EP118" s="150"/>
      <c r="EQ118" s="150"/>
      <c r="ER118" s="150"/>
      <c r="ES118" s="150"/>
      <c r="ET118" s="150"/>
      <c r="EU118" s="150"/>
      <c r="EV118" s="150"/>
      <c r="EW118" s="150"/>
      <c r="EX118" s="150"/>
      <c r="EY118" s="150"/>
      <c r="EZ118" s="150"/>
      <c r="FA118" s="150"/>
      <c r="FB118" s="150"/>
      <c r="FC118" s="150"/>
      <c r="FD118" s="150"/>
      <c r="FE118" s="150"/>
      <c r="FF118" s="150"/>
      <c r="FG118" s="150"/>
      <c r="FH118" s="150"/>
      <c r="FI118" s="150"/>
      <c r="FJ118" s="150"/>
      <c r="FK118" s="150"/>
      <c r="FL118" s="150"/>
      <c r="FM118" s="150"/>
      <c r="FN118" s="150"/>
      <c r="FO118" s="150"/>
      <c r="FP118" s="150"/>
      <c r="FQ118" s="150"/>
      <c r="FR118" s="150"/>
      <c r="FS118" s="150"/>
      <c r="FT118" s="150"/>
      <c r="FU118" s="150"/>
      <c r="FV118" s="150"/>
      <c r="FW118" s="150"/>
      <c r="FX118" s="150"/>
      <c r="FY118" s="150"/>
      <c r="FZ118" s="150"/>
      <c r="GA118" s="150"/>
      <c r="GB118" s="150"/>
      <c r="GC118" s="150"/>
      <c r="GD118" s="150"/>
      <c r="GE118" s="150"/>
      <c r="GF118" s="150"/>
      <c r="GG118" s="150"/>
      <c r="GH118" s="150"/>
      <c r="GI118" s="150"/>
      <c r="GJ118" s="150"/>
      <c r="GK118" s="150"/>
      <c r="GL118" s="150"/>
      <c r="GM118" s="150"/>
      <c r="GN118" s="150"/>
      <c r="GO118" s="150"/>
      <c r="GP118" s="150"/>
      <c r="GQ118" s="150"/>
      <c r="GR118" s="150"/>
      <c r="GS118" s="150"/>
      <c r="GT118" s="150"/>
      <c r="GU118" s="150"/>
      <c r="GV118" s="150"/>
      <c r="GW118" s="150"/>
      <c r="GX118" s="150"/>
      <c r="GY118" s="150"/>
      <c r="GZ118" s="150"/>
      <c r="HA118" s="150"/>
      <c r="HB118" s="150"/>
      <c r="HC118" s="150"/>
      <c r="HD118" s="150"/>
      <c r="HE118" s="150"/>
      <c r="HF118" s="150"/>
      <c r="HG118" s="150"/>
      <c r="HH118" s="150"/>
      <c r="HI118" s="150"/>
      <c r="HJ118" s="150"/>
      <c r="HK118" s="150"/>
      <c r="HL118" s="150"/>
      <c r="HM118" s="150"/>
      <c r="HN118" s="150"/>
      <c r="HO118" s="150"/>
      <c r="HP118" s="150"/>
      <c r="HQ118" s="150"/>
      <c r="HR118" s="150"/>
      <c r="HS118" s="150"/>
      <c r="HT118" s="150"/>
      <c r="HU118" s="150"/>
      <c r="HV118" s="150"/>
      <c r="HW118" s="150"/>
      <c r="HX118" s="150"/>
      <c r="HY118" s="150"/>
      <c r="HZ118" s="150"/>
      <c r="IA118" s="150"/>
      <c r="IB118" s="150"/>
      <c r="IC118" s="150"/>
      <c r="ID118" s="150"/>
      <c r="IE118" s="150"/>
      <c r="IF118" s="150"/>
      <c r="IG118" s="150"/>
      <c r="IH118" s="150"/>
      <c r="II118" s="150"/>
      <c r="IJ118" s="150"/>
      <c r="IK118" s="150"/>
      <c r="IL118" s="150"/>
      <c r="IM118" s="150"/>
      <c r="IN118" s="150"/>
      <c r="IO118" s="150"/>
      <c r="IP118" s="150"/>
      <c r="IQ118" s="150"/>
      <c r="IR118" s="150"/>
      <c r="IS118" s="150"/>
      <c r="IT118" s="150"/>
      <c r="IU118" s="150"/>
      <c r="IV118" s="150"/>
      <c r="IW118" s="150"/>
      <c r="IX118" s="150"/>
      <c r="IY118" s="150"/>
      <c r="IZ118" s="150"/>
      <c r="JA118" s="150"/>
      <c r="JB118" s="150"/>
      <c r="JC118" s="150"/>
      <c r="JD118" s="150"/>
      <c r="JE118" s="150"/>
      <c r="JF118" s="150"/>
      <c r="JG118" s="150"/>
      <c r="JH118" s="150"/>
      <c r="JI118" s="150"/>
      <c r="JJ118" s="150"/>
      <c r="JK118" s="150"/>
      <c r="JL118" s="150"/>
      <c r="JM118" s="150"/>
      <c r="JN118" s="150"/>
      <c r="JO118" s="150"/>
      <c r="JP118" s="150"/>
      <c r="JQ118" s="150"/>
      <c r="JR118" s="150"/>
      <c r="JS118" s="150"/>
      <c r="JT118" s="150"/>
      <c r="JU118" s="150"/>
      <c r="JV118" s="150"/>
      <c r="JW118" s="150"/>
      <c r="JX118" s="150"/>
      <c r="JY118" s="150"/>
      <c r="JZ118" s="150"/>
      <c r="KA118" s="150"/>
      <c r="KB118" s="150"/>
      <c r="KC118" s="150"/>
      <c r="KD118" s="150"/>
      <c r="KE118" s="150"/>
      <c r="KF118" s="150"/>
      <c r="KG118" s="150"/>
      <c r="KH118" s="150"/>
      <c r="KI118" s="150"/>
      <c r="KJ118" s="150"/>
      <c r="KK118" s="150"/>
      <c r="KL118" s="150"/>
      <c r="KM118" s="150"/>
      <c r="KN118" s="150"/>
      <c r="KO118" s="150"/>
      <c r="KP118" s="150"/>
      <c r="KQ118" s="150"/>
      <c r="KR118" s="150"/>
      <c r="KS118" s="150"/>
      <c r="KT118" s="150"/>
      <c r="KU118" s="150"/>
      <c r="KV118" s="150"/>
      <c r="KW118" s="150"/>
      <c r="KX118" s="150"/>
      <c r="KY118" s="150"/>
      <c r="KZ118" s="150"/>
      <c r="LA118" s="150"/>
      <c r="LB118" s="150"/>
      <c r="LC118" s="150"/>
      <c r="LD118" s="150"/>
      <c r="LE118" s="150"/>
      <c r="LF118" s="150"/>
      <c r="LG118" s="150"/>
      <c r="LH118" s="150"/>
      <c r="LI118" s="150"/>
      <c r="LJ118" s="150"/>
      <c r="LK118" s="150"/>
      <c r="LL118" s="150"/>
      <c r="LM118" s="150"/>
      <c r="LN118" s="150"/>
      <c r="LO118" s="150"/>
      <c r="LP118" s="150"/>
      <c r="LQ118" s="150"/>
      <c r="LR118" s="150"/>
      <c r="LS118" s="150"/>
      <c r="LT118" s="150"/>
      <c r="LU118" s="150"/>
      <c r="LV118" s="150"/>
      <c r="LW118" s="150"/>
      <c r="LX118" s="150"/>
      <c r="LY118" s="150"/>
      <c r="LZ118" s="150"/>
      <c r="MA118" s="150"/>
      <c r="MB118" s="150"/>
      <c r="MC118" s="150"/>
      <c r="MD118" s="150"/>
      <c r="ME118" s="150"/>
      <c r="MF118" s="150"/>
      <c r="MG118" s="150"/>
      <c r="MH118" s="150"/>
      <c r="MI118" s="150"/>
      <c r="MJ118" s="150"/>
      <c r="MK118" s="150"/>
      <c r="ML118" s="150"/>
      <c r="MM118" s="150"/>
      <c r="MN118" s="150"/>
      <c r="MO118" s="150"/>
      <c r="MP118" s="150"/>
      <c r="MQ118" s="150"/>
      <c r="MR118" s="150"/>
      <c r="MS118" s="150"/>
      <c r="MT118" s="150"/>
      <c r="MU118" s="150"/>
      <c r="MV118" s="150"/>
      <c r="MW118" s="150"/>
      <c r="MX118" s="150"/>
      <c r="MY118" s="150"/>
      <c r="MZ118" s="150"/>
      <c r="NA118" s="150"/>
      <c r="NB118" s="150"/>
      <c r="NC118" s="150"/>
      <c r="ND118" s="150"/>
      <c r="NE118" s="150"/>
      <c r="NF118" s="150"/>
      <c r="NG118" s="150"/>
      <c r="NH118" s="150"/>
      <c r="NI118" s="150"/>
      <c r="NJ118" s="150"/>
      <c r="NK118" s="150"/>
      <c r="NL118" s="150"/>
      <c r="NM118" s="150"/>
      <c r="NN118" s="150"/>
      <c r="NO118" s="150"/>
      <c r="NP118" s="150"/>
      <c r="NQ118" s="150"/>
      <c r="NR118" s="150"/>
      <c r="NS118" s="150"/>
      <c r="NT118" s="150"/>
      <c r="NU118" s="150"/>
      <c r="NV118" s="150"/>
      <c r="NW118" s="150"/>
      <c r="NX118" s="150"/>
      <c r="NY118" s="150"/>
      <c r="NZ118" s="150"/>
      <c r="OA118" s="150"/>
      <c r="OB118" s="150"/>
      <c r="OC118" s="150"/>
      <c r="OD118" s="150"/>
      <c r="OE118" s="150"/>
      <c r="OF118" s="150"/>
      <c r="OG118" s="150"/>
      <c r="OH118" s="150"/>
      <c r="OI118" s="150"/>
      <c r="OJ118" s="150"/>
      <c r="OK118" s="150"/>
      <c r="OL118" s="150"/>
      <c r="OM118" s="150"/>
      <c r="ON118" s="150"/>
      <c r="OO118" s="150"/>
      <c r="OP118" s="150"/>
      <c r="OQ118" s="150"/>
      <c r="OR118" s="150"/>
      <c r="OS118" s="150"/>
      <c r="OT118" s="150"/>
      <c r="OU118" s="150"/>
      <c r="OV118" s="150"/>
      <c r="OW118" s="150"/>
      <c r="OX118" s="150"/>
      <c r="OY118" s="150"/>
      <c r="OZ118" s="150"/>
      <c r="PA118" s="150"/>
      <c r="PB118" s="150"/>
      <c r="PC118" s="150"/>
      <c r="PD118" s="150"/>
      <c r="PE118" s="150"/>
      <c r="PF118" s="150"/>
      <c r="PG118" s="150"/>
      <c r="PH118" s="150"/>
      <c r="PI118" s="150"/>
      <c r="PJ118" s="150"/>
      <c r="PK118" s="150"/>
      <c r="PL118" s="150"/>
      <c r="PM118" s="150"/>
      <c r="PN118" s="150"/>
      <c r="PO118" s="150"/>
      <c r="PP118" s="150"/>
      <c r="PQ118" s="150"/>
      <c r="PR118" s="150"/>
      <c r="PS118" s="150"/>
      <c r="PT118" s="150"/>
      <c r="PU118" s="150"/>
      <c r="PV118" s="150"/>
      <c r="PW118" s="150"/>
      <c r="PX118" s="150"/>
      <c r="PY118" s="150"/>
      <c r="PZ118" s="150"/>
      <c r="QA118" s="150"/>
      <c r="QB118" s="150"/>
      <c r="QC118" s="150"/>
      <c r="QD118" s="150"/>
      <c r="QE118" s="150"/>
      <c r="QF118" s="150"/>
      <c r="QG118" s="150"/>
      <c r="QH118" s="150"/>
      <c r="QI118" s="150"/>
      <c r="QJ118" s="150"/>
      <c r="QK118" s="150"/>
      <c r="QL118" s="150"/>
      <c r="QM118" s="150"/>
      <c r="QN118" s="150"/>
      <c r="QO118" s="150"/>
      <c r="QP118" s="150"/>
      <c r="QQ118" s="150"/>
      <c r="QR118" s="150"/>
      <c r="QS118" s="150"/>
      <c r="QT118" s="150"/>
      <c r="QU118" s="150"/>
      <c r="QV118" s="150"/>
      <c r="QW118" s="150"/>
      <c r="QX118" s="150"/>
      <c r="QY118" s="150"/>
      <c r="QZ118" s="150"/>
      <c r="RA118" s="150"/>
      <c r="RB118" s="150"/>
      <c r="RC118" s="150"/>
      <c r="RD118" s="150"/>
      <c r="RE118" s="150"/>
      <c r="RF118" s="150"/>
      <c r="RG118" s="150"/>
      <c r="RH118" s="150"/>
      <c r="RI118" s="150"/>
      <c r="RJ118" s="150"/>
      <c r="RK118" s="150"/>
      <c r="RL118" s="150"/>
      <c r="RM118" s="150"/>
      <c r="RN118" s="150"/>
      <c r="RO118" s="150"/>
      <c r="RP118" s="150"/>
      <c r="RQ118" s="150"/>
      <c r="RR118" s="150"/>
      <c r="RS118" s="150"/>
      <c r="RT118" s="150"/>
      <c r="RU118" s="150"/>
      <c r="RV118" s="150"/>
      <c r="RW118" s="150"/>
      <c r="RX118" s="150"/>
      <c r="RY118" s="150"/>
      <c r="RZ118" s="150"/>
      <c r="SA118" s="150"/>
      <c r="SB118" s="150"/>
      <c r="SC118" s="150"/>
      <c r="SD118" s="150"/>
      <c r="SE118" s="150"/>
      <c r="SF118" s="150"/>
      <c r="SG118" s="150"/>
      <c r="SH118" s="150"/>
      <c r="SI118" s="150"/>
      <c r="SJ118" s="150"/>
      <c r="SK118" s="150"/>
      <c r="SL118" s="150"/>
      <c r="SM118" s="150"/>
      <c r="SN118" s="150"/>
      <c r="SO118" s="150"/>
      <c r="SP118" s="150"/>
      <c r="SQ118" s="150"/>
      <c r="SR118" s="150"/>
      <c r="SS118" s="150"/>
      <c r="ST118" s="150"/>
      <c r="SU118" s="150"/>
      <c r="SV118" s="150"/>
      <c r="SW118" s="150"/>
      <c r="SX118" s="150"/>
      <c r="SY118" s="150"/>
      <c r="SZ118" s="150"/>
      <c r="TA118" s="150"/>
      <c r="TB118" s="150"/>
      <c r="TC118" s="150"/>
      <c r="TD118" s="150"/>
      <c r="TE118" s="150"/>
      <c r="TF118" s="150"/>
      <c r="TG118" s="150"/>
      <c r="TH118" s="150"/>
      <c r="TI118" s="150"/>
      <c r="TJ118" s="150"/>
      <c r="TK118" s="150"/>
      <c r="TL118" s="150"/>
      <c r="TM118" s="150"/>
      <c r="TN118" s="150"/>
      <c r="TO118" s="150"/>
      <c r="TP118" s="150"/>
      <c r="TQ118" s="150"/>
      <c r="TR118" s="150"/>
      <c r="TS118" s="150"/>
      <c r="TT118" s="150"/>
      <c r="TU118" s="150"/>
      <c r="TV118" s="150"/>
      <c r="TW118" s="150"/>
      <c r="TX118" s="150"/>
      <c r="TY118" s="150"/>
      <c r="TZ118" s="150"/>
      <c r="UA118" s="150"/>
      <c r="UB118" s="150"/>
      <c r="UC118" s="150"/>
      <c r="UD118" s="150"/>
      <c r="UE118" s="150"/>
      <c r="UF118" s="150"/>
      <c r="UG118" s="150"/>
      <c r="UH118" s="150"/>
      <c r="UI118" s="150"/>
      <c r="UJ118" s="150"/>
      <c r="UK118" s="150"/>
      <c r="UL118" s="150"/>
      <c r="UM118" s="150"/>
      <c r="UN118" s="150"/>
      <c r="UO118" s="150"/>
      <c r="UP118" s="150"/>
      <c r="UQ118" s="150"/>
      <c r="UR118" s="150"/>
      <c r="US118" s="150"/>
      <c r="UT118" s="150"/>
      <c r="UU118" s="150"/>
      <c r="UV118" s="150"/>
      <c r="UW118" s="150"/>
      <c r="UX118" s="150"/>
      <c r="UY118" s="150"/>
      <c r="UZ118" s="150"/>
      <c r="VA118" s="150"/>
      <c r="VB118" s="150"/>
      <c r="VC118" s="150"/>
      <c r="VD118" s="150"/>
      <c r="VE118" s="150"/>
      <c r="VF118" s="150"/>
      <c r="VG118" s="150"/>
      <c r="VH118" s="150"/>
      <c r="VI118" s="150"/>
      <c r="VJ118" s="150"/>
      <c r="VK118" s="150"/>
      <c r="VL118" s="150"/>
      <c r="VM118" s="150"/>
      <c r="VN118" s="150"/>
      <c r="VO118" s="150"/>
      <c r="VP118" s="150"/>
      <c r="VQ118" s="150"/>
      <c r="VR118" s="150"/>
      <c r="VS118" s="150"/>
      <c r="VT118" s="150"/>
      <c r="VU118" s="150"/>
      <c r="VV118" s="150"/>
      <c r="VW118" s="150"/>
      <c r="VX118" s="150"/>
      <c r="VY118" s="150"/>
      <c r="VZ118" s="150"/>
      <c r="WA118" s="150"/>
      <c r="WB118" s="150"/>
      <c r="WC118" s="150"/>
      <c r="WD118" s="150"/>
      <c r="WE118" s="150"/>
      <c r="WF118" s="150"/>
      <c r="WG118" s="150"/>
      <c r="WH118" s="150"/>
      <c r="WI118" s="150"/>
      <c r="WJ118" s="150"/>
      <c r="WK118" s="150"/>
      <c r="WL118" s="150"/>
      <c r="WM118" s="150"/>
      <c r="WN118" s="150"/>
      <c r="WO118" s="150"/>
      <c r="WP118" s="150"/>
      <c r="WQ118" s="150"/>
      <c r="WR118" s="150"/>
      <c r="WS118" s="150"/>
      <c r="WT118" s="150"/>
      <c r="WU118" s="150"/>
      <c r="WV118" s="150"/>
      <c r="WW118" s="150"/>
      <c r="WX118" s="150"/>
      <c r="WY118" s="150"/>
      <c r="WZ118" s="150"/>
      <c r="XA118" s="150"/>
      <c r="XB118" s="150"/>
      <c r="XC118" s="150"/>
      <c r="XD118" s="150"/>
      <c r="XE118" s="150"/>
      <c r="XF118" s="150"/>
      <c r="XG118" s="150"/>
      <c r="XH118" s="150"/>
      <c r="XI118" s="150"/>
      <c r="XJ118" s="150"/>
      <c r="XK118" s="150"/>
      <c r="XL118" s="150"/>
      <c r="XM118" s="150"/>
      <c r="XN118" s="150"/>
      <c r="XO118" s="150"/>
      <c r="XP118" s="150"/>
      <c r="XQ118" s="150"/>
      <c r="XR118" s="150"/>
      <c r="XS118" s="150"/>
      <c r="XT118" s="150"/>
      <c r="XU118" s="150"/>
      <c r="XV118" s="150"/>
      <c r="XW118" s="150"/>
      <c r="XX118" s="150"/>
      <c r="XY118" s="150"/>
      <c r="XZ118" s="150"/>
      <c r="YA118" s="150"/>
      <c r="YB118" s="150"/>
      <c r="YC118" s="150"/>
      <c r="YD118" s="150"/>
      <c r="YE118" s="150"/>
      <c r="YF118" s="150"/>
      <c r="YG118" s="150"/>
      <c r="YH118" s="150"/>
      <c r="YI118" s="150"/>
      <c r="YJ118" s="150"/>
      <c r="YK118" s="150"/>
      <c r="YL118" s="150"/>
      <c r="YM118" s="150"/>
      <c r="YN118" s="150"/>
      <c r="YO118" s="150"/>
      <c r="YP118" s="150"/>
      <c r="YQ118" s="150"/>
      <c r="YR118" s="150"/>
      <c r="YS118" s="150"/>
      <c r="YT118" s="150"/>
      <c r="YU118" s="150"/>
      <c r="YV118" s="150"/>
      <c r="YW118" s="150"/>
      <c r="YX118" s="150"/>
      <c r="YY118" s="150"/>
      <c r="YZ118" s="150"/>
      <c r="ZA118" s="150"/>
      <c r="ZB118" s="150"/>
      <c r="ZC118" s="150"/>
      <c r="ZD118" s="150"/>
      <c r="ZE118" s="150"/>
      <c r="ZF118" s="150"/>
      <c r="ZG118" s="150"/>
      <c r="ZH118" s="150"/>
      <c r="ZI118" s="150"/>
      <c r="ZJ118" s="150"/>
      <c r="ZK118" s="150"/>
      <c r="ZL118" s="150"/>
      <c r="ZM118" s="150"/>
      <c r="ZN118" s="150"/>
      <c r="ZO118" s="150"/>
      <c r="ZP118" s="150"/>
      <c r="ZQ118" s="150"/>
      <c r="ZR118" s="150"/>
      <c r="ZS118" s="150"/>
      <c r="ZT118" s="150"/>
      <c r="ZU118" s="150"/>
      <c r="ZV118" s="150"/>
      <c r="ZW118" s="150"/>
      <c r="ZX118" s="150"/>
      <c r="ZY118" s="150"/>
      <c r="ZZ118" s="150"/>
      <c r="AAA118" s="150"/>
      <c r="AAB118" s="150"/>
      <c r="AAC118" s="150"/>
      <c r="AAD118" s="150"/>
      <c r="AAE118" s="150"/>
      <c r="AAF118" s="150"/>
      <c r="AAG118" s="150"/>
      <c r="AAH118" s="150"/>
      <c r="AAI118" s="150"/>
      <c r="AAJ118" s="150"/>
      <c r="AAK118" s="150"/>
      <c r="AAL118" s="150"/>
      <c r="AAM118" s="150"/>
      <c r="AAN118" s="150"/>
      <c r="AAO118" s="150"/>
      <c r="AAP118" s="150"/>
      <c r="AAQ118" s="150"/>
      <c r="AAR118" s="150"/>
      <c r="AAS118" s="150"/>
      <c r="AAT118" s="150"/>
      <c r="AAU118" s="150"/>
      <c r="AAV118" s="150"/>
      <c r="AAW118" s="150"/>
      <c r="AAX118" s="150"/>
      <c r="AAY118" s="150"/>
      <c r="AAZ118" s="150"/>
      <c r="ABA118" s="150"/>
      <c r="ABB118" s="150"/>
      <c r="ABC118" s="150"/>
      <c r="ABD118" s="150"/>
      <c r="ABE118" s="150"/>
      <c r="ABF118" s="150"/>
      <c r="ABG118" s="150"/>
      <c r="ABH118" s="150"/>
      <c r="ABI118" s="150"/>
      <c r="ABJ118" s="150"/>
      <c r="ABK118" s="150"/>
      <c r="ABL118" s="150"/>
      <c r="ABM118" s="150"/>
      <c r="ABN118" s="150"/>
      <c r="ABO118" s="150"/>
      <c r="ABP118" s="150"/>
      <c r="ABQ118" s="150"/>
      <c r="ABR118" s="150"/>
      <c r="ABS118" s="150"/>
      <c r="ABT118" s="150"/>
      <c r="ABU118" s="150"/>
      <c r="ABV118" s="150"/>
      <c r="ABW118" s="150"/>
      <c r="ABX118" s="150"/>
      <c r="ABY118" s="150"/>
      <c r="ABZ118" s="150"/>
      <c r="ACA118" s="150"/>
      <c r="ACB118" s="150"/>
      <c r="ACC118" s="150"/>
      <c r="ACD118" s="150"/>
      <c r="ACE118" s="150"/>
      <c r="ACF118" s="150"/>
      <c r="ACG118" s="150"/>
      <c r="ACH118" s="150"/>
      <c r="ACI118" s="150"/>
      <c r="ACJ118" s="150"/>
      <c r="ACK118" s="150"/>
      <c r="ACL118" s="150"/>
      <c r="ACM118" s="150"/>
      <c r="ACN118" s="150"/>
      <c r="ACO118" s="150"/>
      <c r="ACP118" s="150"/>
      <c r="ACQ118" s="150"/>
      <c r="ACR118" s="150"/>
      <c r="ACS118" s="150"/>
      <c r="ACT118" s="150"/>
      <c r="ACU118" s="150"/>
      <c r="ACV118" s="150"/>
      <c r="ACW118" s="150"/>
      <c r="ACX118" s="150"/>
      <c r="ACY118" s="150"/>
      <c r="ACZ118" s="150"/>
      <c r="ADA118" s="150"/>
      <c r="ADB118" s="150"/>
      <c r="ADC118" s="150"/>
      <c r="ADD118" s="150"/>
      <c r="ADE118" s="150"/>
      <c r="ADF118" s="150"/>
      <c r="ADG118" s="150"/>
      <c r="ADH118" s="150"/>
      <c r="ADI118" s="150"/>
      <c r="ADJ118" s="150"/>
      <c r="ADK118" s="150"/>
      <c r="ADL118" s="150"/>
      <c r="ADM118" s="150"/>
      <c r="ADN118" s="150"/>
      <c r="ADO118" s="150"/>
      <c r="ADP118" s="150"/>
      <c r="ADQ118" s="150"/>
      <c r="ADR118" s="150"/>
      <c r="ADS118" s="150"/>
      <c r="ADT118" s="150"/>
      <c r="ADU118" s="150"/>
      <c r="ADV118" s="150"/>
      <c r="ADW118" s="150"/>
      <c r="ADX118" s="150"/>
      <c r="ADY118" s="150"/>
      <c r="ADZ118" s="150"/>
      <c r="AEA118" s="150"/>
      <c r="AEB118" s="150"/>
      <c r="AEC118" s="150"/>
      <c r="AED118" s="150"/>
      <c r="AEE118" s="150"/>
      <c r="AEF118" s="150"/>
      <c r="AEG118" s="150"/>
      <c r="AEH118" s="150"/>
      <c r="AEI118" s="150"/>
      <c r="AEJ118" s="150"/>
      <c r="AEK118" s="150"/>
      <c r="AEL118" s="150"/>
      <c r="AEM118" s="150"/>
      <c r="AEN118" s="150"/>
      <c r="AEO118" s="150"/>
      <c r="AEP118" s="150"/>
      <c r="AEQ118" s="150"/>
      <c r="AER118" s="150"/>
      <c r="AES118" s="150"/>
      <c r="AET118" s="150"/>
      <c r="AEU118" s="150"/>
      <c r="AEV118" s="150"/>
      <c r="AEW118" s="150"/>
      <c r="AEX118" s="150"/>
      <c r="AEY118" s="150"/>
      <c r="AEZ118" s="150"/>
      <c r="AFA118" s="150"/>
      <c r="AFB118" s="150"/>
      <c r="AFC118" s="150"/>
      <c r="AFD118" s="150"/>
      <c r="AFE118" s="150"/>
      <c r="AFF118" s="150"/>
      <c r="AFG118" s="150"/>
      <c r="AFH118" s="150"/>
      <c r="AFI118" s="150"/>
      <c r="AFJ118" s="150"/>
      <c r="AFK118" s="150"/>
      <c r="AFL118" s="150"/>
      <c r="AFM118" s="150"/>
      <c r="AFN118" s="150"/>
      <c r="AFO118" s="150"/>
      <c r="AFP118" s="150"/>
      <c r="AFQ118" s="150"/>
      <c r="AFR118" s="150"/>
      <c r="AFS118" s="150"/>
      <c r="AFT118" s="150"/>
      <c r="AFU118" s="150"/>
      <c r="AFV118" s="150"/>
      <c r="AFW118" s="150"/>
      <c r="AFX118" s="150"/>
      <c r="AFY118" s="150"/>
      <c r="AFZ118" s="150"/>
      <c r="AGA118" s="150"/>
      <c r="AGB118" s="150"/>
      <c r="AGC118" s="150"/>
      <c r="AGD118" s="150"/>
      <c r="AGE118" s="150"/>
      <c r="AGF118" s="150"/>
      <c r="AGG118" s="150"/>
      <c r="AGH118" s="150"/>
      <c r="AGI118" s="150"/>
      <c r="AGJ118" s="150"/>
      <c r="AGK118" s="150"/>
      <c r="AGL118" s="150"/>
      <c r="AGM118" s="150"/>
      <c r="AGN118" s="150"/>
      <c r="AGO118" s="150"/>
      <c r="AGP118" s="150"/>
      <c r="AGQ118" s="150"/>
      <c r="AGR118" s="150"/>
      <c r="AGS118" s="150"/>
      <c r="AGT118" s="150"/>
      <c r="AGU118" s="150"/>
      <c r="AGV118" s="150"/>
      <c r="AGW118" s="150"/>
      <c r="AGX118" s="150"/>
      <c r="AGY118" s="150"/>
      <c r="AGZ118" s="150"/>
      <c r="AHA118" s="150"/>
      <c r="AHB118" s="150"/>
      <c r="AHC118" s="150"/>
      <c r="AHD118" s="150"/>
      <c r="AHE118" s="150"/>
      <c r="AHF118" s="150"/>
      <c r="AHG118" s="150"/>
      <c r="AHH118" s="150"/>
      <c r="AHI118" s="150"/>
      <c r="AHJ118" s="150"/>
      <c r="AHK118" s="150"/>
      <c r="AHL118" s="150"/>
      <c r="AHM118" s="150"/>
      <c r="AHN118" s="150"/>
      <c r="AHO118" s="150"/>
      <c r="AHP118" s="150"/>
      <c r="AHQ118" s="150"/>
      <c r="AHR118" s="150"/>
      <c r="AHS118" s="150"/>
      <c r="AHT118" s="150"/>
      <c r="AHU118" s="150"/>
      <c r="AHV118" s="150"/>
      <c r="AHW118" s="150"/>
      <c r="AHX118" s="150"/>
      <c r="AHY118" s="150"/>
      <c r="AHZ118" s="150"/>
      <c r="AIA118" s="150"/>
      <c r="AIB118" s="150"/>
      <c r="AIC118" s="150"/>
      <c r="AID118" s="150"/>
      <c r="AIE118" s="150"/>
      <c r="AIF118" s="150"/>
      <c r="AIG118" s="150"/>
      <c r="AIH118" s="150"/>
      <c r="AII118" s="150"/>
      <c r="AIJ118" s="150"/>
      <c r="AIK118" s="150"/>
      <c r="AIL118" s="150"/>
      <c r="AIM118" s="150"/>
      <c r="AIN118" s="150"/>
      <c r="AIO118" s="150"/>
      <c r="AIP118" s="150"/>
      <c r="AIQ118" s="150"/>
      <c r="AIR118" s="150"/>
      <c r="AIS118" s="150"/>
      <c r="AIT118" s="150"/>
      <c r="AIU118" s="150"/>
      <c r="AIV118" s="150"/>
      <c r="AIW118" s="150"/>
      <c r="AIX118" s="150"/>
      <c r="AIY118" s="150"/>
      <c r="AIZ118" s="150"/>
      <c r="AJA118" s="150"/>
      <c r="AJB118" s="150"/>
      <c r="AJC118" s="150"/>
      <c r="AJD118" s="150"/>
      <c r="AJE118" s="150"/>
      <c r="AJF118" s="150"/>
      <c r="AJG118" s="150"/>
      <c r="AJH118" s="150"/>
      <c r="AJI118" s="150"/>
      <c r="AJJ118" s="150"/>
      <c r="AJK118" s="150"/>
      <c r="AJL118" s="150"/>
      <c r="AJM118" s="150"/>
      <c r="AJN118" s="150"/>
      <c r="AJO118" s="150"/>
      <c r="AJP118" s="150"/>
      <c r="AJQ118" s="150"/>
      <c r="AJR118" s="150"/>
      <c r="AJS118" s="150"/>
      <c r="AJT118" s="150"/>
      <c r="AJU118" s="150"/>
      <c r="AJV118" s="150"/>
      <c r="AJW118" s="150"/>
      <c r="AJX118" s="150"/>
      <c r="AJY118" s="150"/>
      <c r="AJZ118" s="150"/>
      <c r="AKA118" s="150"/>
      <c r="AKB118" s="150"/>
      <c r="AKC118" s="150"/>
      <c r="AKD118" s="150"/>
      <c r="AKE118" s="150"/>
      <c r="AKF118" s="150"/>
      <c r="AKG118" s="150"/>
      <c r="AKH118" s="150"/>
      <c r="AKI118" s="150"/>
      <c r="AKJ118" s="150"/>
      <c r="AKK118" s="150"/>
      <c r="AKL118" s="150"/>
      <c r="AKM118" s="150"/>
      <c r="AKN118" s="150"/>
      <c r="AKO118" s="150"/>
      <c r="AKP118" s="150"/>
      <c r="AKQ118" s="150"/>
      <c r="AKR118" s="150"/>
      <c r="AKS118" s="150"/>
      <c r="AKT118" s="150"/>
      <c r="AKU118" s="150"/>
      <c r="AKV118" s="150"/>
      <c r="AKW118" s="150"/>
      <c r="AKX118" s="150"/>
      <c r="AKY118" s="150"/>
      <c r="AKZ118" s="150"/>
      <c r="ALA118" s="150"/>
      <c r="ALB118" s="150"/>
      <c r="ALC118" s="150"/>
      <c r="ALD118" s="150"/>
      <c r="ALE118" s="150"/>
      <c r="ALF118" s="150"/>
      <c r="ALG118" s="150"/>
      <c r="ALH118" s="150"/>
      <c r="ALI118" s="150"/>
      <c r="ALJ118" s="150"/>
      <c r="ALK118" s="150"/>
      <c r="ALL118" s="150"/>
      <c r="ALM118" s="150"/>
      <c r="ALN118" s="150"/>
      <c r="ALO118" s="150"/>
      <c r="ALP118" s="150"/>
      <c r="ALQ118" s="150"/>
      <c r="ALR118" s="150"/>
      <c r="ALS118" s="150"/>
      <c r="ALT118" s="150"/>
      <c r="ALU118" s="150"/>
      <c r="ALV118" s="150"/>
      <c r="ALW118" s="150"/>
      <c r="ALX118" s="150"/>
      <c r="ALY118" s="150"/>
      <c r="ALZ118" s="150"/>
      <c r="AMA118" s="150"/>
      <c r="AMB118" s="150"/>
      <c r="AMC118" s="150"/>
      <c r="AMD118" s="150"/>
      <c r="AME118" s="150"/>
      <c r="AMF118" s="150"/>
      <c r="AMG118" s="150"/>
      <c r="AMH118" s="150"/>
      <c r="AMI118" s="150"/>
      <c r="AMJ118" s="150"/>
      <c r="AMK118" s="150"/>
    </row>
    <row r="119" spans="1:1025">
      <c r="A119" s="150"/>
      <c r="B119" s="150"/>
      <c r="C119" s="150"/>
      <c r="D119" s="150"/>
      <c r="E119" s="201"/>
      <c r="F119" s="201"/>
      <c r="G119" s="202">
        <f>F107</f>
        <v>600000</v>
      </c>
      <c r="H119" s="201" t="s">
        <v>356</v>
      </c>
      <c r="I119" s="201"/>
      <c r="L119" s="150"/>
      <c r="M119" s="150"/>
      <c r="N119" s="150"/>
      <c r="O119" s="150"/>
      <c r="P119" s="150"/>
      <c r="Q119" s="150"/>
      <c r="R119" s="150"/>
      <c r="S119" s="150"/>
      <c r="T119" s="150"/>
      <c r="U119" s="150"/>
      <c r="V119" s="150"/>
      <c r="W119" s="150"/>
      <c r="X119" s="150"/>
      <c r="Y119" s="150"/>
      <c r="Z119" s="150"/>
      <c r="AA119" s="150"/>
      <c r="AB119" s="150"/>
      <c r="AC119" s="150"/>
      <c r="AD119" s="150"/>
      <c r="AE119" s="150"/>
      <c r="AF119" s="150"/>
      <c r="AG119" s="150"/>
      <c r="AH119" s="150"/>
      <c r="AI119" s="150"/>
      <c r="AJ119" s="150"/>
      <c r="AK119" s="150"/>
      <c r="AL119" s="150"/>
      <c r="AM119" s="150"/>
      <c r="AN119" s="150"/>
      <c r="AO119" s="150"/>
      <c r="AP119" s="150"/>
      <c r="AQ119" s="150"/>
      <c r="AR119" s="150"/>
      <c r="AS119" s="150"/>
      <c r="AT119" s="150"/>
      <c r="AU119" s="150"/>
      <c r="AV119" s="150"/>
      <c r="AW119" s="150"/>
      <c r="AX119" s="150"/>
      <c r="AY119" s="150"/>
      <c r="AZ119" s="150"/>
      <c r="BA119" s="150"/>
      <c r="BB119" s="150"/>
      <c r="BC119" s="150"/>
      <c r="BD119" s="150"/>
      <c r="BE119" s="150"/>
      <c r="BF119" s="150"/>
      <c r="BG119" s="150"/>
      <c r="BH119" s="150"/>
      <c r="BI119" s="150"/>
      <c r="BJ119" s="150"/>
      <c r="BK119" s="150"/>
      <c r="BL119" s="150"/>
      <c r="BM119" s="150"/>
      <c r="BN119" s="150"/>
      <c r="BO119" s="150"/>
      <c r="BP119" s="150"/>
      <c r="BQ119" s="150"/>
      <c r="BR119" s="150"/>
      <c r="BS119" s="150"/>
      <c r="BT119" s="150"/>
      <c r="BU119" s="150"/>
      <c r="BV119" s="150"/>
      <c r="BW119" s="150"/>
      <c r="BX119" s="150"/>
      <c r="BY119" s="150"/>
      <c r="BZ119" s="150"/>
      <c r="CA119" s="150"/>
      <c r="CB119" s="150"/>
      <c r="CC119" s="150"/>
      <c r="CD119" s="150"/>
      <c r="CE119" s="150"/>
      <c r="CF119" s="150"/>
      <c r="CG119" s="150"/>
      <c r="CH119" s="150"/>
      <c r="CI119" s="150"/>
      <c r="CJ119" s="150"/>
      <c r="CK119" s="150"/>
      <c r="CL119" s="150"/>
      <c r="CM119" s="150"/>
      <c r="CN119" s="150"/>
      <c r="CO119" s="150"/>
      <c r="CP119" s="150"/>
      <c r="CQ119" s="150"/>
      <c r="CR119" s="150"/>
      <c r="CS119" s="150"/>
      <c r="CT119" s="150"/>
      <c r="CU119" s="150"/>
      <c r="CV119" s="150"/>
      <c r="CW119" s="150"/>
      <c r="CX119" s="150"/>
      <c r="CY119" s="150"/>
      <c r="CZ119" s="150"/>
      <c r="DA119" s="150"/>
      <c r="DB119" s="150"/>
      <c r="DC119" s="150"/>
      <c r="DD119" s="150"/>
      <c r="DE119" s="150"/>
      <c r="DF119" s="150"/>
      <c r="DG119" s="150"/>
      <c r="DH119" s="150"/>
      <c r="DI119" s="150"/>
      <c r="DJ119" s="150"/>
      <c r="DK119" s="150"/>
      <c r="DL119" s="150"/>
      <c r="DM119" s="150"/>
      <c r="DN119" s="150"/>
      <c r="DO119" s="150"/>
      <c r="DP119" s="150"/>
      <c r="DQ119" s="150"/>
      <c r="DR119" s="150"/>
      <c r="DS119" s="150"/>
      <c r="DT119" s="150"/>
      <c r="DU119" s="150"/>
      <c r="DV119" s="150"/>
      <c r="DW119" s="150"/>
      <c r="DX119" s="150"/>
      <c r="DY119" s="150"/>
      <c r="DZ119" s="150"/>
      <c r="EA119" s="150"/>
      <c r="EB119" s="150"/>
      <c r="EC119" s="150"/>
      <c r="ED119" s="150"/>
      <c r="EE119" s="150"/>
      <c r="EF119" s="150"/>
      <c r="EG119" s="150"/>
      <c r="EH119" s="150"/>
      <c r="EI119" s="150"/>
      <c r="EJ119" s="150"/>
      <c r="EK119" s="150"/>
      <c r="EL119" s="150"/>
      <c r="EM119" s="150"/>
      <c r="EN119" s="150"/>
      <c r="EO119" s="150"/>
      <c r="EP119" s="150"/>
      <c r="EQ119" s="150"/>
      <c r="ER119" s="150"/>
      <c r="ES119" s="150"/>
      <c r="ET119" s="150"/>
      <c r="EU119" s="150"/>
      <c r="EV119" s="150"/>
      <c r="EW119" s="150"/>
      <c r="EX119" s="150"/>
      <c r="EY119" s="150"/>
      <c r="EZ119" s="150"/>
      <c r="FA119" s="150"/>
      <c r="FB119" s="150"/>
      <c r="FC119" s="150"/>
      <c r="FD119" s="150"/>
      <c r="FE119" s="150"/>
      <c r="FF119" s="150"/>
      <c r="FG119" s="150"/>
      <c r="FH119" s="150"/>
      <c r="FI119" s="150"/>
      <c r="FJ119" s="150"/>
      <c r="FK119" s="150"/>
      <c r="FL119" s="150"/>
      <c r="FM119" s="150"/>
      <c r="FN119" s="150"/>
      <c r="FO119" s="150"/>
      <c r="FP119" s="150"/>
      <c r="FQ119" s="150"/>
      <c r="FR119" s="150"/>
      <c r="FS119" s="150"/>
      <c r="FT119" s="150"/>
      <c r="FU119" s="150"/>
      <c r="FV119" s="150"/>
      <c r="FW119" s="150"/>
      <c r="FX119" s="150"/>
      <c r="FY119" s="150"/>
      <c r="FZ119" s="150"/>
      <c r="GA119" s="150"/>
      <c r="GB119" s="150"/>
      <c r="GC119" s="150"/>
      <c r="GD119" s="150"/>
      <c r="GE119" s="150"/>
      <c r="GF119" s="150"/>
      <c r="GG119" s="150"/>
      <c r="GH119" s="150"/>
      <c r="GI119" s="150"/>
      <c r="GJ119" s="150"/>
      <c r="GK119" s="150"/>
      <c r="GL119" s="150"/>
      <c r="GM119" s="150"/>
      <c r="GN119" s="150"/>
      <c r="GO119" s="150"/>
      <c r="GP119" s="150"/>
      <c r="GQ119" s="150"/>
      <c r="GR119" s="150"/>
      <c r="GS119" s="150"/>
      <c r="GT119" s="150"/>
      <c r="GU119" s="150"/>
      <c r="GV119" s="150"/>
      <c r="GW119" s="150"/>
      <c r="GX119" s="150"/>
      <c r="GY119" s="150"/>
      <c r="GZ119" s="150"/>
      <c r="HA119" s="150"/>
      <c r="HB119" s="150"/>
      <c r="HC119" s="150"/>
      <c r="HD119" s="150"/>
      <c r="HE119" s="150"/>
      <c r="HF119" s="150"/>
      <c r="HG119" s="150"/>
      <c r="HH119" s="150"/>
      <c r="HI119" s="150"/>
      <c r="HJ119" s="150"/>
      <c r="HK119" s="150"/>
      <c r="HL119" s="150"/>
      <c r="HM119" s="150"/>
      <c r="HN119" s="150"/>
      <c r="HO119" s="150"/>
      <c r="HP119" s="150"/>
      <c r="HQ119" s="150"/>
      <c r="HR119" s="150"/>
      <c r="HS119" s="150"/>
      <c r="HT119" s="150"/>
      <c r="HU119" s="150"/>
      <c r="HV119" s="150"/>
      <c r="HW119" s="150"/>
      <c r="HX119" s="150"/>
      <c r="HY119" s="150"/>
      <c r="HZ119" s="150"/>
      <c r="IA119" s="150"/>
      <c r="IB119" s="150"/>
      <c r="IC119" s="150"/>
      <c r="ID119" s="150"/>
      <c r="IE119" s="150"/>
      <c r="IF119" s="150"/>
      <c r="IG119" s="150"/>
      <c r="IH119" s="150"/>
      <c r="II119" s="150"/>
      <c r="IJ119" s="150"/>
      <c r="IK119" s="150"/>
      <c r="IL119" s="150"/>
      <c r="IM119" s="150"/>
      <c r="IN119" s="150"/>
      <c r="IO119" s="150"/>
      <c r="IP119" s="150"/>
      <c r="IQ119" s="150"/>
      <c r="IR119" s="150"/>
      <c r="IS119" s="150"/>
      <c r="IT119" s="150"/>
      <c r="IU119" s="150"/>
      <c r="IV119" s="150"/>
      <c r="IW119" s="150"/>
      <c r="IX119" s="150"/>
      <c r="IY119" s="150"/>
      <c r="IZ119" s="150"/>
      <c r="JA119" s="150"/>
      <c r="JB119" s="150"/>
      <c r="JC119" s="150"/>
      <c r="JD119" s="150"/>
      <c r="JE119" s="150"/>
      <c r="JF119" s="150"/>
      <c r="JG119" s="150"/>
      <c r="JH119" s="150"/>
      <c r="JI119" s="150"/>
      <c r="JJ119" s="150"/>
      <c r="JK119" s="150"/>
      <c r="JL119" s="150"/>
      <c r="JM119" s="150"/>
      <c r="JN119" s="150"/>
      <c r="JO119" s="150"/>
      <c r="JP119" s="150"/>
      <c r="JQ119" s="150"/>
      <c r="JR119" s="150"/>
      <c r="JS119" s="150"/>
      <c r="JT119" s="150"/>
      <c r="JU119" s="150"/>
      <c r="JV119" s="150"/>
      <c r="JW119" s="150"/>
      <c r="JX119" s="150"/>
      <c r="JY119" s="150"/>
      <c r="JZ119" s="150"/>
      <c r="KA119" s="150"/>
      <c r="KB119" s="150"/>
      <c r="KC119" s="150"/>
      <c r="KD119" s="150"/>
      <c r="KE119" s="150"/>
      <c r="KF119" s="150"/>
      <c r="KG119" s="150"/>
      <c r="KH119" s="150"/>
      <c r="KI119" s="150"/>
      <c r="KJ119" s="150"/>
      <c r="KK119" s="150"/>
      <c r="KL119" s="150"/>
      <c r="KM119" s="150"/>
      <c r="KN119" s="150"/>
      <c r="KO119" s="150"/>
      <c r="KP119" s="150"/>
      <c r="KQ119" s="150"/>
      <c r="KR119" s="150"/>
      <c r="KS119" s="150"/>
      <c r="KT119" s="150"/>
      <c r="KU119" s="150"/>
      <c r="KV119" s="150"/>
      <c r="KW119" s="150"/>
      <c r="KX119" s="150"/>
      <c r="KY119" s="150"/>
      <c r="KZ119" s="150"/>
      <c r="LA119" s="150"/>
      <c r="LB119" s="150"/>
      <c r="LC119" s="150"/>
      <c r="LD119" s="150"/>
      <c r="LE119" s="150"/>
      <c r="LF119" s="150"/>
      <c r="LG119" s="150"/>
      <c r="LH119" s="150"/>
      <c r="LI119" s="150"/>
      <c r="LJ119" s="150"/>
      <c r="LK119" s="150"/>
      <c r="LL119" s="150"/>
      <c r="LM119" s="150"/>
      <c r="LN119" s="150"/>
      <c r="LO119" s="150"/>
      <c r="LP119" s="150"/>
      <c r="LQ119" s="150"/>
      <c r="LR119" s="150"/>
      <c r="LS119" s="150"/>
      <c r="LT119" s="150"/>
      <c r="LU119" s="150"/>
      <c r="LV119" s="150"/>
      <c r="LW119" s="150"/>
      <c r="LX119" s="150"/>
      <c r="LY119" s="150"/>
      <c r="LZ119" s="150"/>
      <c r="MA119" s="150"/>
      <c r="MB119" s="150"/>
      <c r="MC119" s="150"/>
      <c r="MD119" s="150"/>
      <c r="ME119" s="150"/>
      <c r="MF119" s="150"/>
      <c r="MG119" s="150"/>
      <c r="MH119" s="150"/>
      <c r="MI119" s="150"/>
      <c r="MJ119" s="150"/>
      <c r="MK119" s="150"/>
      <c r="ML119" s="150"/>
      <c r="MM119" s="150"/>
      <c r="MN119" s="150"/>
      <c r="MO119" s="150"/>
      <c r="MP119" s="150"/>
      <c r="MQ119" s="150"/>
      <c r="MR119" s="150"/>
      <c r="MS119" s="150"/>
      <c r="MT119" s="150"/>
      <c r="MU119" s="150"/>
      <c r="MV119" s="150"/>
      <c r="MW119" s="150"/>
      <c r="MX119" s="150"/>
      <c r="MY119" s="150"/>
      <c r="MZ119" s="150"/>
      <c r="NA119" s="150"/>
      <c r="NB119" s="150"/>
      <c r="NC119" s="150"/>
      <c r="ND119" s="150"/>
      <c r="NE119" s="150"/>
      <c r="NF119" s="150"/>
      <c r="NG119" s="150"/>
      <c r="NH119" s="150"/>
      <c r="NI119" s="150"/>
      <c r="NJ119" s="150"/>
      <c r="NK119" s="150"/>
      <c r="NL119" s="150"/>
      <c r="NM119" s="150"/>
      <c r="NN119" s="150"/>
      <c r="NO119" s="150"/>
      <c r="NP119" s="150"/>
      <c r="NQ119" s="150"/>
      <c r="NR119" s="150"/>
      <c r="NS119" s="150"/>
      <c r="NT119" s="150"/>
      <c r="NU119" s="150"/>
      <c r="NV119" s="150"/>
      <c r="NW119" s="150"/>
      <c r="NX119" s="150"/>
      <c r="NY119" s="150"/>
      <c r="NZ119" s="150"/>
      <c r="OA119" s="150"/>
      <c r="OB119" s="150"/>
      <c r="OC119" s="150"/>
      <c r="OD119" s="150"/>
      <c r="OE119" s="150"/>
      <c r="OF119" s="150"/>
      <c r="OG119" s="150"/>
      <c r="OH119" s="150"/>
      <c r="OI119" s="150"/>
      <c r="OJ119" s="150"/>
      <c r="OK119" s="150"/>
      <c r="OL119" s="150"/>
      <c r="OM119" s="150"/>
      <c r="ON119" s="150"/>
      <c r="OO119" s="150"/>
      <c r="OP119" s="150"/>
      <c r="OQ119" s="150"/>
      <c r="OR119" s="150"/>
      <c r="OS119" s="150"/>
      <c r="OT119" s="150"/>
      <c r="OU119" s="150"/>
      <c r="OV119" s="150"/>
      <c r="OW119" s="150"/>
      <c r="OX119" s="150"/>
      <c r="OY119" s="150"/>
      <c r="OZ119" s="150"/>
      <c r="PA119" s="150"/>
      <c r="PB119" s="150"/>
      <c r="PC119" s="150"/>
      <c r="PD119" s="150"/>
      <c r="PE119" s="150"/>
      <c r="PF119" s="150"/>
      <c r="PG119" s="150"/>
      <c r="PH119" s="150"/>
      <c r="PI119" s="150"/>
      <c r="PJ119" s="150"/>
      <c r="PK119" s="150"/>
      <c r="PL119" s="150"/>
      <c r="PM119" s="150"/>
      <c r="PN119" s="150"/>
      <c r="PO119" s="150"/>
      <c r="PP119" s="150"/>
      <c r="PQ119" s="150"/>
      <c r="PR119" s="150"/>
      <c r="PS119" s="150"/>
      <c r="PT119" s="150"/>
      <c r="PU119" s="150"/>
      <c r="PV119" s="150"/>
      <c r="PW119" s="150"/>
      <c r="PX119" s="150"/>
      <c r="PY119" s="150"/>
      <c r="PZ119" s="150"/>
      <c r="QA119" s="150"/>
      <c r="QB119" s="150"/>
      <c r="QC119" s="150"/>
      <c r="QD119" s="150"/>
      <c r="QE119" s="150"/>
      <c r="QF119" s="150"/>
      <c r="QG119" s="150"/>
      <c r="QH119" s="150"/>
      <c r="QI119" s="150"/>
      <c r="QJ119" s="150"/>
      <c r="QK119" s="150"/>
      <c r="QL119" s="150"/>
      <c r="QM119" s="150"/>
      <c r="QN119" s="150"/>
      <c r="QO119" s="150"/>
      <c r="QP119" s="150"/>
      <c r="QQ119" s="150"/>
      <c r="QR119" s="150"/>
      <c r="QS119" s="150"/>
      <c r="QT119" s="150"/>
      <c r="QU119" s="150"/>
      <c r="QV119" s="150"/>
      <c r="QW119" s="150"/>
      <c r="QX119" s="150"/>
      <c r="QY119" s="150"/>
      <c r="QZ119" s="150"/>
      <c r="RA119" s="150"/>
      <c r="RB119" s="150"/>
      <c r="RC119" s="150"/>
      <c r="RD119" s="150"/>
      <c r="RE119" s="150"/>
      <c r="RF119" s="150"/>
      <c r="RG119" s="150"/>
      <c r="RH119" s="150"/>
      <c r="RI119" s="150"/>
      <c r="RJ119" s="150"/>
      <c r="RK119" s="150"/>
      <c r="RL119" s="150"/>
      <c r="RM119" s="150"/>
      <c r="RN119" s="150"/>
      <c r="RO119" s="150"/>
      <c r="RP119" s="150"/>
      <c r="RQ119" s="150"/>
      <c r="RR119" s="150"/>
      <c r="RS119" s="150"/>
      <c r="RT119" s="150"/>
      <c r="RU119" s="150"/>
      <c r="RV119" s="150"/>
      <c r="RW119" s="150"/>
      <c r="RX119" s="150"/>
      <c r="RY119" s="150"/>
      <c r="RZ119" s="150"/>
      <c r="SA119" s="150"/>
      <c r="SB119" s="150"/>
      <c r="SC119" s="150"/>
      <c r="SD119" s="150"/>
      <c r="SE119" s="150"/>
      <c r="SF119" s="150"/>
      <c r="SG119" s="150"/>
      <c r="SH119" s="150"/>
      <c r="SI119" s="150"/>
      <c r="SJ119" s="150"/>
      <c r="SK119" s="150"/>
      <c r="SL119" s="150"/>
      <c r="SM119" s="150"/>
      <c r="SN119" s="150"/>
      <c r="SO119" s="150"/>
      <c r="SP119" s="150"/>
      <c r="SQ119" s="150"/>
      <c r="SR119" s="150"/>
      <c r="SS119" s="150"/>
      <c r="ST119" s="150"/>
      <c r="SU119" s="150"/>
      <c r="SV119" s="150"/>
      <c r="SW119" s="150"/>
      <c r="SX119" s="150"/>
      <c r="SY119" s="150"/>
      <c r="SZ119" s="150"/>
      <c r="TA119" s="150"/>
      <c r="TB119" s="150"/>
      <c r="TC119" s="150"/>
      <c r="TD119" s="150"/>
      <c r="TE119" s="150"/>
      <c r="TF119" s="150"/>
      <c r="TG119" s="150"/>
      <c r="TH119" s="150"/>
      <c r="TI119" s="150"/>
      <c r="TJ119" s="150"/>
      <c r="TK119" s="150"/>
      <c r="TL119" s="150"/>
      <c r="TM119" s="150"/>
      <c r="TN119" s="150"/>
      <c r="TO119" s="150"/>
      <c r="TP119" s="150"/>
      <c r="TQ119" s="150"/>
      <c r="TR119" s="150"/>
      <c r="TS119" s="150"/>
      <c r="TT119" s="150"/>
      <c r="TU119" s="150"/>
      <c r="TV119" s="150"/>
      <c r="TW119" s="150"/>
      <c r="TX119" s="150"/>
      <c r="TY119" s="150"/>
      <c r="TZ119" s="150"/>
      <c r="UA119" s="150"/>
      <c r="UB119" s="150"/>
      <c r="UC119" s="150"/>
      <c r="UD119" s="150"/>
      <c r="UE119" s="150"/>
      <c r="UF119" s="150"/>
      <c r="UG119" s="150"/>
      <c r="UH119" s="150"/>
      <c r="UI119" s="150"/>
      <c r="UJ119" s="150"/>
      <c r="UK119" s="150"/>
      <c r="UL119" s="150"/>
      <c r="UM119" s="150"/>
      <c r="UN119" s="150"/>
      <c r="UO119" s="150"/>
      <c r="UP119" s="150"/>
      <c r="UQ119" s="150"/>
      <c r="UR119" s="150"/>
      <c r="US119" s="150"/>
      <c r="UT119" s="150"/>
      <c r="UU119" s="150"/>
      <c r="UV119" s="150"/>
      <c r="UW119" s="150"/>
      <c r="UX119" s="150"/>
      <c r="UY119" s="150"/>
      <c r="UZ119" s="150"/>
      <c r="VA119" s="150"/>
      <c r="VB119" s="150"/>
      <c r="VC119" s="150"/>
      <c r="VD119" s="150"/>
      <c r="VE119" s="150"/>
      <c r="VF119" s="150"/>
      <c r="VG119" s="150"/>
      <c r="VH119" s="150"/>
      <c r="VI119" s="150"/>
      <c r="VJ119" s="150"/>
      <c r="VK119" s="150"/>
      <c r="VL119" s="150"/>
      <c r="VM119" s="150"/>
      <c r="VN119" s="150"/>
      <c r="VO119" s="150"/>
      <c r="VP119" s="150"/>
      <c r="VQ119" s="150"/>
      <c r="VR119" s="150"/>
      <c r="VS119" s="150"/>
      <c r="VT119" s="150"/>
      <c r="VU119" s="150"/>
      <c r="VV119" s="150"/>
      <c r="VW119" s="150"/>
      <c r="VX119" s="150"/>
      <c r="VY119" s="150"/>
      <c r="VZ119" s="150"/>
      <c r="WA119" s="150"/>
      <c r="WB119" s="150"/>
      <c r="WC119" s="150"/>
      <c r="WD119" s="150"/>
      <c r="WE119" s="150"/>
      <c r="WF119" s="150"/>
      <c r="WG119" s="150"/>
      <c r="WH119" s="150"/>
      <c r="WI119" s="150"/>
      <c r="WJ119" s="150"/>
      <c r="WK119" s="150"/>
      <c r="WL119" s="150"/>
      <c r="WM119" s="150"/>
      <c r="WN119" s="150"/>
      <c r="WO119" s="150"/>
      <c r="WP119" s="150"/>
      <c r="WQ119" s="150"/>
      <c r="WR119" s="150"/>
      <c r="WS119" s="150"/>
      <c r="WT119" s="150"/>
      <c r="WU119" s="150"/>
      <c r="WV119" s="150"/>
      <c r="WW119" s="150"/>
      <c r="WX119" s="150"/>
      <c r="WY119" s="150"/>
      <c r="WZ119" s="150"/>
      <c r="XA119" s="150"/>
      <c r="XB119" s="150"/>
      <c r="XC119" s="150"/>
      <c r="XD119" s="150"/>
      <c r="XE119" s="150"/>
      <c r="XF119" s="150"/>
      <c r="XG119" s="150"/>
      <c r="XH119" s="150"/>
      <c r="XI119" s="150"/>
      <c r="XJ119" s="150"/>
      <c r="XK119" s="150"/>
      <c r="XL119" s="150"/>
      <c r="XM119" s="150"/>
      <c r="XN119" s="150"/>
      <c r="XO119" s="150"/>
      <c r="XP119" s="150"/>
      <c r="XQ119" s="150"/>
      <c r="XR119" s="150"/>
      <c r="XS119" s="150"/>
      <c r="XT119" s="150"/>
      <c r="XU119" s="150"/>
      <c r="XV119" s="150"/>
      <c r="XW119" s="150"/>
      <c r="XX119" s="150"/>
      <c r="XY119" s="150"/>
      <c r="XZ119" s="150"/>
      <c r="YA119" s="150"/>
      <c r="YB119" s="150"/>
      <c r="YC119" s="150"/>
      <c r="YD119" s="150"/>
      <c r="YE119" s="150"/>
      <c r="YF119" s="150"/>
      <c r="YG119" s="150"/>
      <c r="YH119" s="150"/>
      <c r="YI119" s="150"/>
      <c r="YJ119" s="150"/>
      <c r="YK119" s="150"/>
      <c r="YL119" s="150"/>
      <c r="YM119" s="150"/>
      <c r="YN119" s="150"/>
      <c r="YO119" s="150"/>
      <c r="YP119" s="150"/>
      <c r="YQ119" s="150"/>
      <c r="YR119" s="150"/>
      <c r="YS119" s="150"/>
      <c r="YT119" s="150"/>
      <c r="YU119" s="150"/>
      <c r="YV119" s="150"/>
      <c r="YW119" s="150"/>
      <c r="YX119" s="150"/>
      <c r="YY119" s="150"/>
      <c r="YZ119" s="150"/>
      <c r="ZA119" s="150"/>
      <c r="ZB119" s="150"/>
      <c r="ZC119" s="150"/>
      <c r="ZD119" s="150"/>
      <c r="ZE119" s="150"/>
      <c r="ZF119" s="150"/>
      <c r="ZG119" s="150"/>
      <c r="ZH119" s="150"/>
      <c r="ZI119" s="150"/>
      <c r="ZJ119" s="150"/>
      <c r="ZK119" s="150"/>
      <c r="ZL119" s="150"/>
      <c r="ZM119" s="150"/>
      <c r="ZN119" s="150"/>
      <c r="ZO119" s="150"/>
      <c r="ZP119" s="150"/>
      <c r="ZQ119" s="150"/>
      <c r="ZR119" s="150"/>
      <c r="ZS119" s="150"/>
      <c r="ZT119" s="150"/>
      <c r="ZU119" s="150"/>
      <c r="ZV119" s="150"/>
      <c r="ZW119" s="150"/>
      <c r="ZX119" s="150"/>
      <c r="ZY119" s="150"/>
      <c r="ZZ119" s="150"/>
      <c r="AAA119" s="150"/>
      <c r="AAB119" s="150"/>
      <c r="AAC119" s="150"/>
      <c r="AAD119" s="150"/>
      <c r="AAE119" s="150"/>
      <c r="AAF119" s="150"/>
      <c r="AAG119" s="150"/>
      <c r="AAH119" s="150"/>
      <c r="AAI119" s="150"/>
      <c r="AAJ119" s="150"/>
      <c r="AAK119" s="150"/>
      <c r="AAL119" s="150"/>
      <c r="AAM119" s="150"/>
      <c r="AAN119" s="150"/>
      <c r="AAO119" s="150"/>
      <c r="AAP119" s="150"/>
      <c r="AAQ119" s="150"/>
      <c r="AAR119" s="150"/>
      <c r="AAS119" s="150"/>
      <c r="AAT119" s="150"/>
      <c r="AAU119" s="150"/>
      <c r="AAV119" s="150"/>
      <c r="AAW119" s="150"/>
      <c r="AAX119" s="150"/>
      <c r="AAY119" s="150"/>
      <c r="AAZ119" s="150"/>
      <c r="ABA119" s="150"/>
      <c r="ABB119" s="150"/>
      <c r="ABC119" s="150"/>
      <c r="ABD119" s="150"/>
      <c r="ABE119" s="150"/>
      <c r="ABF119" s="150"/>
      <c r="ABG119" s="150"/>
      <c r="ABH119" s="150"/>
      <c r="ABI119" s="150"/>
      <c r="ABJ119" s="150"/>
      <c r="ABK119" s="150"/>
      <c r="ABL119" s="150"/>
      <c r="ABM119" s="150"/>
      <c r="ABN119" s="150"/>
      <c r="ABO119" s="150"/>
      <c r="ABP119" s="150"/>
      <c r="ABQ119" s="150"/>
      <c r="ABR119" s="150"/>
      <c r="ABS119" s="150"/>
      <c r="ABT119" s="150"/>
      <c r="ABU119" s="150"/>
      <c r="ABV119" s="150"/>
      <c r="ABW119" s="150"/>
      <c r="ABX119" s="150"/>
      <c r="ABY119" s="150"/>
      <c r="ABZ119" s="150"/>
      <c r="ACA119" s="150"/>
      <c r="ACB119" s="150"/>
      <c r="ACC119" s="150"/>
      <c r="ACD119" s="150"/>
      <c r="ACE119" s="150"/>
      <c r="ACF119" s="150"/>
      <c r="ACG119" s="150"/>
      <c r="ACH119" s="150"/>
      <c r="ACI119" s="150"/>
      <c r="ACJ119" s="150"/>
      <c r="ACK119" s="150"/>
      <c r="ACL119" s="150"/>
      <c r="ACM119" s="150"/>
      <c r="ACN119" s="150"/>
      <c r="ACO119" s="150"/>
      <c r="ACP119" s="150"/>
      <c r="ACQ119" s="150"/>
      <c r="ACR119" s="150"/>
      <c r="ACS119" s="150"/>
      <c r="ACT119" s="150"/>
      <c r="ACU119" s="150"/>
      <c r="ACV119" s="150"/>
      <c r="ACW119" s="150"/>
      <c r="ACX119" s="150"/>
      <c r="ACY119" s="150"/>
      <c r="ACZ119" s="150"/>
      <c r="ADA119" s="150"/>
      <c r="ADB119" s="150"/>
      <c r="ADC119" s="150"/>
      <c r="ADD119" s="150"/>
      <c r="ADE119" s="150"/>
      <c r="ADF119" s="150"/>
      <c r="ADG119" s="150"/>
      <c r="ADH119" s="150"/>
      <c r="ADI119" s="150"/>
      <c r="ADJ119" s="150"/>
      <c r="ADK119" s="150"/>
      <c r="ADL119" s="150"/>
      <c r="ADM119" s="150"/>
      <c r="ADN119" s="150"/>
      <c r="ADO119" s="150"/>
      <c r="ADP119" s="150"/>
      <c r="ADQ119" s="150"/>
      <c r="ADR119" s="150"/>
      <c r="ADS119" s="150"/>
      <c r="ADT119" s="150"/>
      <c r="ADU119" s="150"/>
      <c r="ADV119" s="150"/>
      <c r="ADW119" s="150"/>
      <c r="ADX119" s="150"/>
      <c r="ADY119" s="150"/>
      <c r="ADZ119" s="150"/>
      <c r="AEA119" s="150"/>
      <c r="AEB119" s="150"/>
      <c r="AEC119" s="150"/>
      <c r="AED119" s="150"/>
      <c r="AEE119" s="150"/>
      <c r="AEF119" s="150"/>
      <c r="AEG119" s="150"/>
      <c r="AEH119" s="150"/>
      <c r="AEI119" s="150"/>
      <c r="AEJ119" s="150"/>
      <c r="AEK119" s="150"/>
      <c r="AEL119" s="150"/>
      <c r="AEM119" s="150"/>
      <c r="AEN119" s="150"/>
      <c r="AEO119" s="150"/>
      <c r="AEP119" s="150"/>
      <c r="AEQ119" s="150"/>
      <c r="AER119" s="150"/>
      <c r="AES119" s="150"/>
      <c r="AET119" s="150"/>
      <c r="AEU119" s="150"/>
      <c r="AEV119" s="150"/>
      <c r="AEW119" s="150"/>
      <c r="AEX119" s="150"/>
      <c r="AEY119" s="150"/>
      <c r="AEZ119" s="150"/>
      <c r="AFA119" s="150"/>
      <c r="AFB119" s="150"/>
      <c r="AFC119" s="150"/>
      <c r="AFD119" s="150"/>
      <c r="AFE119" s="150"/>
      <c r="AFF119" s="150"/>
      <c r="AFG119" s="150"/>
      <c r="AFH119" s="150"/>
      <c r="AFI119" s="150"/>
      <c r="AFJ119" s="150"/>
      <c r="AFK119" s="150"/>
      <c r="AFL119" s="150"/>
      <c r="AFM119" s="150"/>
      <c r="AFN119" s="150"/>
      <c r="AFO119" s="150"/>
      <c r="AFP119" s="150"/>
      <c r="AFQ119" s="150"/>
      <c r="AFR119" s="150"/>
      <c r="AFS119" s="150"/>
      <c r="AFT119" s="150"/>
      <c r="AFU119" s="150"/>
      <c r="AFV119" s="150"/>
      <c r="AFW119" s="150"/>
      <c r="AFX119" s="150"/>
      <c r="AFY119" s="150"/>
      <c r="AFZ119" s="150"/>
      <c r="AGA119" s="150"/>
      <c r="AGB119" s="150"/>
      <c r="AGC119" s="150"/>
      <c r="AGD119" s="150"/>
      <c r="AGE119" s="150"/>
      <c r="AGF119" s="150"/>
      <c r="AGG119" s="150"/>
      <c r="AGH119" s="150"/>
      <c r="AGI119" s="150"/>
      <c r="AGJ119" s="150"/>
      <c r="AGK119" s="150"/>
      <c r="AGL119" s="150"/>
      <c r="AGM119" s="150"/>
      <c r="AGN119" s="150"/>
      <c r="AGO119" s="150"/>
      <c r="AGP119" s="150"/>
      <c r="AGQ119" s="150"/>
      <c r="AGR119" s="150"/>
      <c r="AGS119" s="150"/>
      <c r="AGT119" s="150"/>
      <c r="AGU119" s="150"/>
      <c r="AGV119" s="150"/>
      <c r="AGW119" s="150"/>
      <c r="AGX119" s="150"/>
      <c r="AGY119" s="150"/>
      <c r="AGZ119" s="150"/>
      <c r="AHA119" s="150"/>
      <c r="AHB119" s="150"/>
      <c r="AHC119" s="150"/>
      <c r="AHD119" s="150"/>
      <c r="AHE119" s="150"/>
      <c r="AHF119" s="150"/>
      <c r="AHG119" s="150"/>
      <c r="AHH119" s="150"/>
      <c r="AHI119" s="150"/>
      <c r="AHJ119" s="150"/>
      <c r="AHK119" s="150"/>
      <c r="AHL119" s="150"/>
      <c r="AHM119" s="150"/>
      <c r="AHN119" s="150"/>
      <c r="AHO119" s="150"/>
      <c r="AHP119" s="150"/>
      <c r="AHQ119" s="150"/>
      <c r="AHR119" s="150"/>
      <c r="AHS119" s="150"/>
      <c r="AHT119" s="150"/>
      <c r="AHU119" s="150"/>
      <c r="AHV119" s="150"/>
      <c r="AHW119" s="150"/>
      <c r="AHX119" s="150"/>
      <c r="AHY119" s="150"/>
      <c r="AHZ119" s="150"/>
      <c r="AIA119" s="150"/>
      <c r="AIB119" s="150"/>
      <c r="AIC119" s="150"/>
      <c r="AID119" s="150"/>
      <c r="AIE119" s="150"/>
      <c r="AIF119" s="150"/>
      <c r="AIG119" s="150"/>
      <c r="AIH119" s="150"/>
      <c r="AII119" s="150"/>
      <c r="AIJ119" s="150"/>
      <c r="AIK119" s="150"/>
      <c r="AIL119" s="150"/>
      <c r="AIM119" s="150"/>
      <c r="AIN119" s="150"/>
      <c r="AIO119" s="150"/>
      <c r="AIP119" s="150"/>
      <c r="AIQ119" s="150"/>
      <c r="AIR119" s="150"/>
      <c r="AIS119" s="150"/>
      <c r="AIT119" s="150"/>
      <c r="AIU119" s="150"/>
      <c r="AIV119" s="150"/>
      <c r="AIW119" s="150"/>
      <c r="AIX119" s="150"/>
      <c r="AIY119" s="150"/>
      <c r="AIZ119" s="150"/>
      <c r="AJA119" s="150"/>
      <c r="AJB119" s="150"/>
      <c r="AJC119" s="150"/>
      <c r="AJD119" s="150"/>
      <c r="AJE119" s="150"/>
      <c r="AJF119" s="150"/>
      <c r="AJG119" s="150"/>
      <c r="AJH119" s="150"/>
      <c r="AJI119" s="150"/>
      <c r="AJJ119" s="150"/>
      <c r="AJK119" s="150"/>
      <c r="AJL119" s="150"/>
      <c r="AJM119" s="150"/>
      <c r="AJN119" s="150"/>
      <c r="AJO119" s="150"/>
      <c r="AJP119" s="150"/>
      <c r="AJQ119" s="150"/>
      <c r="AJR119" s="150"/>
      <c r="AJS119" s="150"/>
      <c r="AJT119" s="150"/>
      <c r="AJU119" s="150"/>
      <c r="AJV119" s="150"/>
      <c r="AJW119" s="150"/>
      <c r="AJX119" s="150"/>
      <c r="AJY119" s="150"/>
      <c r="AJZ119" s="150"/>
      <c r="AKA119" s="150"/>
      <c r="AKB119" s="150"/>
      <c r="AKC119" s="150"/>
      <c r="AKD119" s="150"/>
      <c r="AKE119" s="150"/>
      <c r="AKF119" s="150"/>
      <c r="AKG119" s="150"/>
      <c r="AKH119" s="150"/>
      <c r="AKI119" s="150"/>
      <c r="AKJ119" s="150"/>
      <c r="AKK119" s="150"/>
      <c r="AKL119" s="150"/>
      <c r="AKM119" s="150"/>
      <c r="AKN119" s="150"/>
      <c r="AKO119" s="150"/>
      <c r="AKP119" s="150"/>
      <c r="AKQ119" s="150"/>
      <c r="AKR119" s="150"/>
      <c r="AKS119" s="150"/>
      <c r="AKT119" s="150"/>
      <c r="AKU119" s="150"/>
      <c r="AKV119" s="150"/>
      <c r="AKW119" s="150"/>
      <c r="AKX119" s="150"/>
      <c r="AKY119" s="150"/>
      <c r="AKZ119" s="150"/>
      <c r="ALA119" s="150"/>
      <c r="ALB119" s="150"/>
      <c r="ALC119" s="150"/>
      <c r="ALD119" s="150"/>
      <c r="ALE119" s="150"/>
      <c r="ALF119" s="150"/>
      <c r="ALG119" s="150"/>
      <c r="ALH119" s="150"/>
      <c r="ALI119" s="150"/>
      <c r="ALJ119" s="150"/>
      <c r="ALK119" s="150"/>
      <c r="ALL119" s="150"/>
      <c r="ALM119" s="150"/>
      <c r="ALN119" s="150"/>
      <c r="ALO119" s="150"/>
      <c r="ALP119" s="150"/>
      <c r="ALQ119" s="150"/>
      <c r="ALR119" s="150"/>
      <c r="ALS119" s="150"/>
      <c r="ALT119" s="150"/>
      <c r="ALU119" s="150"/>
      <c r="ALV119" s="150"/>
      <c r="ALW119" s="150"/>
      <c r="ALX119" s="150"/>
      <c r="ALY119" s="150"/>
      <c r="ALZ119" s="150"/>
      <c r="AMA119" s="150"/>
      <c r="AMB119" s="150"/>
      <c r="AMC119" s="150"/>
      <c r="AMD119" s="150"/>
      <c r="AME119" s="150"/>
      <c r="AMF119" s="150"/>
      <c r="AMG119" s="150"/>
      <c r="AMH119" s="150"/>
      <c r="AMI119" s="150"/>
      <c r="AMJ119" s="150"/>
      <c r="AMK119" s="150"/>
    </row>
    <row r="120" spans="1:1025" ht="21" customHeight="1">
      <c r="A120" s="150"/>
      <c r="B120" s="150"/>
      <c r="C120" s="150"/>
      <c r="D120" s="150"/>
      <c r="E120" s="201"/>
      <c r="F120" s="201"/>
      <c r="G120" s="203">
        <f>G119/F116*100</f>
        <v>0.68154995318717349</v>
      </c>
      <c r="H120" s="201"/>
      <c r="I120" s="201"/>
      <c r="L120" s="150"/>
      <c r="M120" s="150"/>
      <c r="N120" s="150"/>
      <c r="O120" s="150"/>
      <c r="P120" s="150"/>
      <c r="Q120" s="150"/>
      <c r="R120" s="150"/>
      <c r="S120" s="150"/>
      <c r="T120" s="150"/>
      <c r="U120" s="150"/>
      <c r="V120" s="150"/>
      <c r="W120" s="150"/>
      <c r="X120" s="150"/>
      <c r="Y120" s="150"/>
      <c r="Z120" s="150"/>
      <c r="AA120" s="150"/>
      <c r="AB120" s="150"/>
      <c r="AC120" s="150"/>
      <c r="AD120" s="150"/>
      <c r="AE120" s="150"/>
      <c r="AF120" s="150"/>
      <c r="AG120" s="150"/>
      <c r="AH120" s="150"/>
      <c r="AI120" s="150"/>
      <c r="AJ120" s="150"/>
      <c r="AK120" s="150"/>
      <c r="AL120" s="150"/>
      <c r="AM120" s="150"/>
      <c r="AN120" s="150"/>
      <c r="AO120" s="150"/>
      <c r="AP120" s="150"/>
      <c r="AQ120" s="150"/>
      <c r="AR120" s="150"/>
      <c r="AS120" s="150"/>
      <c r="AT120" s="150"/>
      <c r="AU120" s="150"/>
      <c r="AV120" s="150"/>
      <c r="AW120" s="150"/>
      <c r="AX120" s="150"/>
      <c r="AY120" s="150"/>
      <c r="AZ120" s="150"/>
      <c r="BA120" s="150"/>
      <c r="BB120" s="150"/>
      <c r="BC120" s="150"/>
      <c r="BD120" s="150"/>
      <c r="BE120" s="150"/>
      <c r="BF120" s="150"/>
      <c r="BG120" s="150"/>
      <c r="BH120" s="150"/>
      <c r="BI120" s="150"/>
      <c r="BJ120" s="150"/>
      <c r="BK120" s="150"/>
      <c r="BL120" s="150"/>
      <c r="BM120" s="150"/>
      <c r="BN120" s="150"/>
      <c r="BO120" s="150"/>
      <c r="BP120" s="150"/>
      <c r="BQ120" s="150"/>
      <c r="BR120" s="150"/>
      <c r="BS120" s="150"/>
      <c r="BT120" s="150"/>
      <c r="BU120" s="150"/>
      <c r="BV120" s="150"/>
      <c r="BW120" s="150"/>
      <c r="BX120" s="150"/>
      <c r="BY120" s="150"/>
      <c r="BZ120" s="150"/>
      <c r="CA120" s="150"/>
      <c r="CB120" s="150"/>
      <c r="CC120" s="150"/>
      <c r="CD120" s="150"/>
      <c r="CE120" s="150"/>
      <c r="CF120" s="150"/>
      <c r="CG120" s="150"/>
      <c r="CH120" s="150"/>
      <c r="CI120" s="150"/>
      <c r="CJ120" s="150"/>
      <c r="CK120" s="150"/>
      <c r="CL120" s="150"/>
      <c r="CM120" s="150"/>
      <c r="CN120" s="150"/>
      <c r="CO120" s="150"/>
      <c r="CP120" s="150"/>
      <c r="CQ120" s="150"/>
      <c r="CR120" s="150"/>
      <c r="CS120" s="150"/>
      <c r="CT120" s="150"/>
      <c r="CU120" s="150"/>
      <c r="CV120" s="150"/>
      <c r="CW120" s="150"/>
      <c r="CX120" s="150"/>
      <c r="CY120" s="150"/>
      <c r="CZ120" s="150"/>
      <c r="DA120" s="150"/>
      <c r="DB120" s="150"/>
      <c r="DC120" s="150"/>
      <c r="DD120" s="150"/>
      <c r="DE120" s="150"/>
      <c r="DF120" s="150"/>
      <c r="DG120" s="150"/>
      <c r="DH120" s="150"/>
      <c r="DI120" s="150"/>
      <c r="DJ120" s="150"/>
      <c r="DK120" s="150"/>
      <c r="DL120" s="150"/>
      <c r="DM120" s="150"/>
      <c r="DN120" s="150"/>
      <c r="DO120" s="150"/>
      <c r="DP120" s="150"/>
      <c r="DQ120" s="150"/>
      <c r="DR120" s="150"/>
      <c r="DS120" s="150"/>
      <c r="DT120" s="150"/>
      <c r="DU120" s="150"/>
      <c r="DV120" s="150"/>
      <c r="DW120" s="150"/>
      <c r="DX120" s="150"/>
      <c r="DY120" s="150"/>
      <c r="DZ120" s="150"/>
      <c r="EA120" s="150"/>
      <c r="EB120" s="150"/>
      <c r="EC120" s="150"/>
      <c r="ED120" s="150"/>
      <c r="EE120" s="150"/>
      <c r="EF120" s="150"/>
      <c r="EG120" s="150"/>
      <c r="EH120" s="150"/>
      <c r="EI120" s="150"/>
      <c r="EJ120" s="150"/>
      <c r="EK120" s="150"/>
      <c r="EL120" s="150"/>
      <c r="EM120" s="150"/>
      <c r="EN120" s="150"/>
      <c r="EO120" s="150"/>
      <c r="EP120" s="150"/>
      <c r="EQ120" s="150"/>
      <c r="ER120" s="150"/>
      <c r="ES120" s="150"/>
      <c r="ET120" s="150"/>
      <c r="EU120" s="150"/>
      <c r="EV120" s="150"/>
      <c r="EW120" s="150"/>
      <c r="EX120" s="150"/>
      <c r="EY120" s="150"/>
      <c r="EZ120" s="150"/>
      <c r="FA120" s="150"/>
      <c r="FB120" s="150"/>
      <c r="FC120" s="150"/>
      <c r="FD120" s="150"/>
      <c r="FE120" s="150"/>
      <c r="FF120" s="150"/>
      <c r="FG120" s="150"/>
      <c r="FH120" s="150"/>
      <c r="FI120" s="150"/>
      <c r="FJ120" s="150"/>
      <c r="FK120" s="150"/>
      <c r="FL120" s="150"/>
      <c r="FM120" s="150"/>
      <c r="FN120" s="150"/>
      <c r="FO120" s="150"/>
      <c r="FP120" s="150"/>
      <c r="FQ120" s="150"/>
      <c r="FR120" s="150"/>
      <c r="FS120" s="150"/>
      <c r="FT120" s="150"/>
      <c r="FU120" s="150"/>
      <c r="FV120" s="150"/>
      <c r="FW120" s="150"/>
      <c r="FX120" s="150"/>
      <c r="FY120" s="150"/>
      <c r="FZ120" s="150"/>
      <c r="GA120" s="150"/>
      <c r="GB120" s="150"/>
      <c r="GC120" s="150"/>
      <c r="GD120" s="150"/>
      <c r="GE120" s="150"/>
      <c r="GF120" s="150"/>
      <c r="GG120" s="150"/>
      <c r="GH120" s="150"/>
      <c r="GI120" s="150"/>
      <c r="GJ120" s="150"/>
      <c r="GK120" s="150"/>
      <c r="GL120" s="150"/>
      <c r="GM120" s="150"/>
      <c r="GN120" s="150"/>
      <c r="GO120" s="150"/>
      <c r="GP120" s="150"/>
      <c r="GQ120" s="150"/>
      <c r="GR120" s="150"/>
      <c r="GS120" s="150"/>
      <c r="GT120" s="150"/>
      <c r="GU120" s="150"/>
      <c r="GV120" s="150"/>
      <c r="GW120" s="150"/>
      <c r="GX120" s="150"/>
      <c r="GY120" s="150"/>
      <c r="GZ120" s="150"/>
      <c r="HA120" s="150"/>
      <c r="HB120" s="150"/>
      <c r="HC120" s="150"/>
      <c r="HD120" s="150"/>
      <c r="HE120" s="150"/>
      <c r="HF120" s="150"/>
      <c r="HG120" s="150"/>
      <c r="HH120" s="150"/>
      <c r="HI120" s="150"/>
      <c r="HJ120" s="150"/>
      <c r="HK120" s="150"/>
      <c r="HL120" s="150"/>
      <c r="HM120" s="150"/>
      <c r="HN120" s="150"/>
      <c r="HO120" s="150"/>
      <c r="HP120" s="150"/>
      <c r="HQ120" s="150"/>
      <c r="HR120" s="150"/>
      <c r="HS120" s="150"/>
      <c r="HT120" s="150"/>
      <c r="HU120" s="150"/>
      <c r="HV120" s="150"/>
      <c r="HW120" s="150"/>
      <c r="HX120" s="150"/>
      <c r="HY120" s="150"/>
      <c r="HZ120" s="150"/>
      <c r="IA120" s="150"/>
      <c r="IB120" s="150"/>
      <c r="IC120" s="150"/>
      <c r="ID120" s="150"/>
      <c r="IE120" s="150"/>
      <c r="IF120" s="150"/>
      <c r="IG120" s="150"/>
      <c r="IH120" s="150"/>
      <c r="II120" s="150"/>
      <c r="IJ120" s="150"/>
      <c r="IK120" s="150"/>
      <c r="IL120" s="150"/>
      <c r="IM120" s="150"/>
      <c r="IN120" s="150"/>
      <c r="IO120" s="150"/>
      <c r="IP120" s="150"/>
      <c r="IQ120" s="150"/>
      <c r="IR120" s="150"/>
      <c r="IS120" s="150"/>
      <c r="IT120" s="150"/>
      <c r="IU120" s="150"/>
      <c r="IV120" s="150"/>
      <c r="IW120" s="150"/>
      <c r="IX120" s="150"/>
      <c r="IY120" s="150"/>
      <c r="IZ120" s="150"/>
      <c r="JA120" s="150"/>
      <c r="JB120" s="150"/>
      <c r="JC120" s="150"/>
      <c r="JD120" s="150"/>
      <c r="JE120" s="150"/>
      <c r="JF120" s="150"/>
      <c r="JG120" s="150"/>
      <c r="JH120" s="150"/>
      <c r="JI120" s="150"/>
      <c r="JJ120" s="150"/>
      <c r="JK120" s="150"/>
      <c r="JL120" s="150"/>
      <c r="JM120" s="150"/>
      <c r="JN120" s="150"/>
      <c r="JO120" s="150"/>
      <c r="JP120" s="150"/>
      <c r="JQ120" s="150"/>
      <c r="JR120" s="150"/>
      <c r="JS120" s="150"/>
      <c r="JT120" s="150"/>
      <c r="JU120" s="150"/>
      <c r="JV120" s="150"/>
      <c r="JW120" s="150"/>
      <c r="JX120" s="150"/>
      <c r="JY120" s="150"/>
      <c r="JZ120" s="150"/>
      <c r="KA120" s="150"/>
      <c r="KB120" s="150"/>
      <c r="KC120" s="150"/>
      <c r="KD120" s="150"/>
      <c r="KE120" s="150"/>
      <c r="KF120" s="150"/>
      <c r="KG120" s="150"/>
      <c r="KH120" s="150"/>
      <c r="KI120" s="150"/>
      <c r="KJ120" s="150"/>
      <c r="KK120" s="150"/>
      <c r="KL120" s="150"/>
      <c r="KM120" s="150"/>
      <c r="KN120" s="150"/>
      <c r="KO120" s="150"/>
      <c r="KP120" s="150"/>
      <c r="KQ120" s="150"/>
      <c r="KR120" s="150"/>
      <c r="KS120" s="150"/>
      <c r="KT120" s="150"/>
      <c r="KU120" s="150"/>
      <c r="KV120" s="150"/>
      <c r="KW120" s="150"/>
      <c r="KX120" s="150"/>
      <c r="KY120" s="150"/>
      <c r="KZ120" s="150"/>
      <c r="LA120" s="150"/>
      <c r="LB120" s="150"/>
      <c r="LC120" s="150"/>
      <c r="LD120" s="150"/>
      <c r="LE120" s="150"/>
      <c r="LF120" s="150"/>
      <c r="LG120" s="150"/>
      <c r="LH120" s="150"/>
      <c r="LI120" s="150"/>
      <c r="LJ120" s="150"/>
      <c r="LK120" s="150"/>
      <c r="LL120" s="150"/>
      <c r="LM120" s="150"/>
      <c r="LN120" s="150"/>
      <c r="LO120" s="150"/>
      <c r="LP120" s="150"/>
      <c r="LQ120" s="150"/>
      <c r="LR120" s="150"/>
      <c r="LS120" s="150"/>
      <c r="LT120" s="150"/>
      <c r="LU120" s="150"/>
      <c r="LV120" s="150"/>
      <c r="LW120" s="150"/>
      <c r="LX120" s="150"/>
      <c r="LY120" s="150"/>
      <c r="LZ120" s="150"/>
      <c r="MA120" s="150"/>
      <c r="MB120" s="150"/>
      <c r="MC120" s="150"/>
      <c r="MD120" s="150"/>
      <c r="ME120" s="150"/>
      <c r="MF120" s="150"/>
      <c r="MG120" s="150"/>
      <c r="MH120" s="150"/>
      <c r="MI120" s="150"/>
      <c r="MJ120" s="150"/>
      <c r="MK120" s="150"/>
      <c r="ML120" s="150"/>
      <c r="MM120" s="150"/>
      <c r="MN120" s="150"/>
      <c r="MO120" s="150"/>
      <c r="MP120" s="150"/>
      <c r="MQ120" s="150"/>
      <c r="MR120" s="150"/>
      <c r="MS120" s="150"/>
      <c r="MT120" s="150"/>
      <c r="MU120" s="150"/>
      <c r="MV120" s="150"/>
      <c r="MW120" s="150"/>
      <c r="MX120" s="150"/>
      <c r="MY120" s="150"/>
      <c r="MZ120" s="150"/>
      <c r="NA120" s="150"/>
      <c r="NB120" s="150"/>
      <c r="NC120" s="150"/>
      <c r="ND120" s="150"/>
      <c r="NE120" s="150"/>
      <c r="NF120" s="150"/>
      <c r="NG120" s="150"/>
      <c r="NH120" s="150"/>
      <c r="NI120" s="150"/>
      <c r="NJ120" s="150"/>
      <c r="NK120" s="150"/>
      <c r="NL120" s="150"/>
      <c r="NM120" s="150"/>
      <c r="NN120" s="150"/>
      <c r="NO120" s="150"/>
      <c r="NP120" s="150"/>
      <c r="NQ120" s="150"/>
      <c r="NR120" s="150"/>
      <c r="NS120" s="150"/>
      <c r="NT120" s="150"/>
      <c r="NU120" s="150"/>
      <c r="NV120" s="150"/>
      <c r="NW120" s="150"/>
      <c r="NX120" s="150"/>
      <c r="NY120" s="150"/>
      <c r="NZ120" s="150"/>
      <c r="OA120" s="150"/>
      <c r="OB120" s="150"/>
      <c r="OC120" s="150"/>
      <c r="OD120" s="150"/>
      <c r="OE120" s="150"/>
      <c r="OF120" s="150"/>
      <c r="OG120" s="150"/>
      <c r="OH120" s="150"/>
      <c r="OI120" s="150"/>
      <c r="OJ120" s="150"/>
      <c r="OK120" s="150"/>
      <c r="OL120" s="150"/>
      <c r="OM120" s="150"/>
      <c r="ON120" s="150"/>
      <c r="OO120" s="150"/>
      <c r="OP120" s="150"/>
      <c r="OQ120" s="150"/>
      <c r="OR120" s="150"/>
      <c r="OS120" s="150"/>
      <c r="OT120" s="150"/>
      <c r="OU120" s="150"/>
      <c r="OV120" s="150"/>
      <c r="OW120" s="150"/>
      <c r="OX120" s="150"/>
      <c r="OY120" s="150"/>
      <c r="OZ120" s="150"/>
      <c r="PA120" s="150"/>
      <c r="PB120" s="150"/>
      <c r="PC120" s="150"/>
      <c r="PD120" s="150"/>
      <c r="PE120" s="150"/>
      <c r="PF120" s="150"/>
      <c r="PG120" s="150"/>
      <c r="PH120" s="150"/>
      <c r="PI120" s="150"/>
      <c r="PJ120" s="150"/>
      <c r="PK120" s="150"/>
      <c r="PL120" s="150"/>
      <c r="PM120" s="150"/>
      <c r="PN120" s="150"/>
      <c r="PO120" s="150"/>
      <c r="PP120" s="150"/>
      <c r="PQ120" s="150"/>
      <c r="PR120" s="150"/>
      <c r="PS120" s="150"/>
      <c r="PT120" s="150"/>
      <c r="PU120" s="150"/>
      <c r="PV120" s="150"/>
      <c r="PW120" s="150"/>
      <c r="PX120" s="150"/>
      <c r="PY120" s="150"/>
      <c r="PZ120" s="150"/>
      <c r="QA120" s="150"/>
      <c r="QB120" s="150"/>
      <c r="QC120" s="150"/>
      <c r="QD120" s="150"/>
      <c r="QE120" s="150"/>
      <c r="QF120" s="150"/>
      <c r="QG120" s="150"/>
      <c r="QH120" s="150"/>
      <c r="QI120" s="150"/>
      <c r="QJ120" s="150"/>
      <c r="QK120" s="150"/>
      <c r="QL120" s="150"/>
      <c r="QM120" s="150"/>
      <c r="QN120" s="150"/>
      <c r="QO120" s="150"/>
      <c r="QP120" s="150"/>
      <c r="QQ120" s="150"/>
      <c r="QR120" s="150"/>
      <c r="QS120" s="150"/>
      <c r="QT120" s="150"/>
      <c r="QU120" s="150"/>
      <c r="QV120" s="150"/>
      <c r="QW120" s="150"/>
      <c r="QX120" s="150"/>
      <c r="QY120" s="150"/>
      <c r="QZ120" s="150"/>
      <c r="RA120" s="150"/>
      <c r="RB120" s="150"/>
      <c r="RC120" s="150"/>
      <c r="RD120" s="150"/>
      <c r="RE120" s="150"/>
      <c r="RF120" s="150"/>
      <c r="RG120" s="150"/>
      <c r="RH120" s="150"/>
      <c r="RI120" s="150"/>
      <c r="RJ120" s="150"/>
      <c r="RK120" s="150"/>
      <c r="RL120" s="150"/>
      <c r="RM120" s="150"/>
      <c r="RN120" s="150"/>
      <c r="RO120" s="150"/>
      <c r="RP120" s="150"/>
      <c r="RQ120" s="150"/>
      <c r="RR120" s="150"/>
      <c r="RS120" s="150"/>
      <c r="RT120" s="150"/>
      <c r="RU120" s="150"/>
      <c r="RV120" s="150"/>
      <c r="RW120" s="150"/>
      <c r="RX120" s="150"/>
      <c r="RY120" s="150"/>
      <c r="RZ120" s="150"/>
      <c r="SA120" s="150"/>
      <c r="SB120" s="150"/>
      <c r="SC120" s="150"/>
      <c r="SD120" s="150"/>
      <c r="SE120" s="150"/>
      <c r="SF120" s="150"/>
      <c r="SG120" s="150"/>
      <c r="SH120" s="150"/>
      <c r="SI120" s="150"/>
      <c r="SJ120" s="150"/>
      <c r="SK120" s="150"/>
      <c r="SL120" s="150"/>
      <c r="SM120" s="150"/>
      <c r="SN120" s="150"/>
      <c r="SO120" s="150"/>
      <c r="SP120" s="150"/>
      <c r="SQ120" s="150"/>
      <c r="SR120" s="150"/>
      <c r="SS120" s="150"/>
      <c r="ST120" s="150"/>
      <c r="SU120" s="150"/>
      <c r="SV120" s="150"/>
      <c r="SW120" s="150"/>
      <c r="SX120" s="150"/>
      <c r="SY120" s="150"/>
      <c r="SZ120" s="150"/>
      <c r="TA120" s="150"/>
      <c r="TB120" s="150"/>
      <c r="TC120" s="150"/>
      <c r="TD120" s="150"/>
      <c r="TE120" s="150"/>
      <c r="TF120" s="150"/>
      <c r="TG120" s="150"/>
      <c r="TH120" s="150"/>
      <c r="TI120" s="150"/>
      <c r="TJ120" s="150"/>
      <c r="TK120" s="150"/>
      <c r="TL120" s="150"/>
      <c r="TM120" s="150"/>
      <c r="TN120" s="150"/>
      <c r="TO120" s="150"/>
      <c r="TP120" s="150"/>
      <c r="TQ120" s="150"/>
      <c r="TR120" s="150"/>
      <c r="TS120" s="150"/>
      <c r="TT120" s="150"/>
      <c r="TU120" s="150"/>
      <c r="TV120" s="150"/>
      <c r="TW120" s="150"/>
      <c r="TX120" s="150"/>
      <c r="TY120" s="150"/>
      <c r="TZ120" s="150"/>
      <c r="UA120" s="150"/>
      <c r="UB120" s="150"/>
      <c r="UC120" s="150"/>
      <c r="UD120" s="150"/>
      <c r="UE120" s="150"/>
      <c r="UF120" s="150"/>
      <c r="UG120" s="150"/>
      <c r="UH120" s="150"/>
      <c r="UI120" s="150"/>
      <c r="UJ120" s="150"/>
      <c r="UK120" s="150"/>
      <c r="UL120" s="150"/>
      <c r="UM120" s="150"/>
      <c r="UN120" s="150"/>
      <c r="UO120" s="150"/>
      <c r="UP120" s="150"/>
      <c r="UQ120" s="150"/>
      <c r="UR120" s="150"/>
      <c r="US120" s="150"/>
      <c r="UT120" s="150"/>
      <c r="UU120" s="150"/>
      <c r="UV120" s="150"/>
      <c r="UW120" s="150"/>
      <c r="UX120" s="150"/>
      <c r="UY120" s="150"/>
      <c r="UZ120" s="150"/>
      <c r="VA120" s="150"/>
      <c r="VB120" s="150"/>
      <c r="VC120" s="150"/>
      <c r="VD120" s="150"/>
      <c r="VE120" s="150"/>
      <c r="VF120" s="150"/>
      <c r="VG120" s="150"/>
      <c r="VH120" s="150"/>
      <c r="VI120" s="150"/>
      <c r="VJ120" s="150"/>
      <c r="VK120" s="150"/>
      <c r="VL120" s="150"/>
      <c r="VM120" s="150"/>
      <c r="VN120" s="150"/>
      <c r="VO120" s="150"/>
      <c r="VP120" s="150"/>
      <c r="VQ120" s="150"/>
      <c r="VR120" s="150"/>
      <c r="VS120" s="150"/>
      <c r="VT120" s="150"/>
      <c r="VU120" s="150"/>
      <c r="VV120" s="150"/>
      <c r="VW120" s="150"/>
      <c r="VX120" s="150"/>
      <c r="VY120" s="150"/>
      <c r="VZ120" s="150"/>
      <c r="WA120" s="150"/>
      <c r="WB120" s="150"/>
      <c r="WC120" s="150"/>
      <c r="WD120" s="150"/>
      <c r="WE120" s="150"/>
      <c r="WF120" s="150"/>
      <c r="WG120" s="150"/>
      <c r="WH120" s="150"/>
      <c r="WI120" s="150"/>
      <c r="WJ120" s="150"/>
      <c r="WK120" s="150"/>
      <c r="WL120" s="150"/>
      <c r="WM120" s="150"/>
      <c r="WN120" s="150"/>
      <c r="WO120" s="150"/>
      <c r="WP120" s="150"/>
      <c r="WQ120" s="150"/>
      <c r="WR120" s="150"/>
      <c r="WS120" s="150"/>
      <c r="WT120" s="150"/>
      <c r="WU120" s="150"/>
      <c r="WV120" s="150"/>
      <c r="WW120" s="150"/>
      <c r="WX120" s="150"/>
      <c r="WY120" s="150"/>
      <c r="WZ120" s="150"/>
      <c r="XA120" s="150"/>
      <c r="XB120" s="150"/>
      <c r="XC120" s="150"/>
      <c r="XD120" s="150"/>
      <c r="XE120" s="150"/>
      <c r="XF120" s="150"/>
      <c r="XG120" s="150"/>
      <c r="XH120" s="150"/>
      <c r="XI120" s="150"/>
      <c r="XJ120" s="150"/>
      <c r="XK120" s="150"/>
      <c r="XL120" s="150"/>
      <c r="XM120" s="150"/>
      <c r="XN120" s="150"/>
      <c r="XO120" s="150"/>
      <c r="XP120" s="150"/>
      <c r="XQ120" s="150"/>
      <c r="XR120" s="150"/>
      <c r="XS120" s="150"/>
      <c r="XT120" s="150"/>
      <c r="XU120" s="150"/>
      <c r="XV120" s="150"/>
      <c r="XW120" s="150"/>
      <c r="XX120" s="150"/>
      <c r="XY120" s="150"/>
      <c r="XZ120" s="150"/>
      <c r="YA120" s="150"/>
      <c r="YB120" s="150"/>
      <c r="YC120" s="150"/>
      <c r="YD120" s="150"/>
      <c r="YE120" s="150"/>
      <c r="YF120" s="150"/>
      <c r="YG120" s="150"/>
      <c r="YH120" s="150"/>
      <c r="YI120" s="150"/>
      <c r="YJ120" s="150"/>
      <c r="YK120" s="150"/>
      <c r="YL120" s="150"/>
      <c r="YM120" s="150"/>
      <c r="YN120" s="150"/>
      <c r="YO120" s="150"/>
      <c r="YP120" s="150"/>
      <c r="YQ120" s="150"/>
      <c r="YR120" s="150"/>
      <c r="YS120" s="150"/>
      <c r="YT120" s="150"/>
      <c r="YU120" s="150"/>
      <c r="YV120" s="150"/>
      <c r="YW120" s="150"/>
      <c r="YX120" s="150"/>
      <c r="YY120" s="150"/>
      <c r="YZ120" s="150"/>
      <c r="ZA120" s="150"/>
      <c r="ZB120" s="150"/>
      <c r="ZC120" s="150"/>
      <c r="ZD120" s="150"/>
      <c r="ZE120" s="150"/>
      <c r="ZF120" s="150"/>
      <c r="ZG120" s="150"/>
      <c r="ZH120" s="150"/>
      <c r="ZI120" s="150"/>
      <c r="ZJ120" s="150"/>
      <c r="ZK120" s="150"/>
      <c r="ZL120" s="150"/>
      <c r="ZM120" s="150"/>
      <c r="ZN120" s="150"/>
      <c r="ZO120" s="150"/>
      <c r="ZP120" s="150"/>
      <c r="ZQ120" s="150"/>
      <c r="ZR120" s="150"/>
      <c r="ZS120" s="150"/>
      <c r="ZT120" s="150"/>
      <c r="ZU120" s="150"/>
      <c r="ZV120" s="150"/>
      <c r="ZW120" s="150"/>
      <c r="ZX120" s="150"/>
      <c r="ZY120" s="150"/>
      <c r="ZZ120" s="150"/>
      <c r="AAA120" s="150"/>
      <c r="AAB120" s="150"/>
      <c r="AAC120" s="150"/>
      <c r="AAD120" s="150"/>
      <c r="AAE120" s="150"/>
      <c r="AAF120" s="150"/>
      <c r="AAG120" s="150"/>
      <c r="AAH120" s="150"/>
      <c r="AAI120" s="150"/>
      <c r="AAJ120" s="150"/>
      <c r="AAK120" s="150"/>
      <c r="AAL120" s="150"/>
      <c r="AAM120" s="150"/>
      <c r="AAN120" s="150"/>
      <c r="AAO120" s="150"/>
      <c r="AAP120" s="150"/>
      <c r="AAQ120" s="150"/>
      <c r="AAR120" s="150"/>
      <c r="AAS120" s="150"/>
      <c r="AAT120" s="150"/>
      <c r="AAU120" s="150"/>
      <c r="AAV120" s="150"/>
      <c r="AAW120" s="150"/>
      <c r="AAX120" s="150"/>
      <c r="AAY120" s="150"/>
      <c r="AAZ120" s="150"/>
      <c r="ABA120" s="150"/>
      <c r="ABB120" s="150"/>
      <c r="ABC120" s="150"/>
      <c r="ABD120" s="150"/>
      <c r="ABE120" s="150"/>
      <c r="ABF120" s="150"/>
      <c r="ABG120" s="150"/>
      <c r="ABH120" s="150"/>
      <c r="ABI120" s="150"/>
      <c r="ABJ120" s="150"/>
      <c r="ABK120" s="150"/>
      <c r="ABL120" s="150"/>
      <c r="ABM120" s="150"/>
      <c r="ABN120" s="150"/>
      <c r="ABO120" s="150"/>
      <c r="ABP120" s="150"/>
      <c r="ABQ120" s="150"/>
      <c r="ABR120" s="150"/>
      <c r="ABS120" s="150"/>
      <c r="ABT120" s="150"/>
      <c r="ABU120" s="150"/>
      <c r="ABV120" s="150"/>
      <c r="ABW120" s="150"/>
      <c r="ABX120" s="150"/>
      <c r="ABY120" s="150"/>
      <c r="ABZ120" s="150"/>
      <c r="ACA120" s="150"/>
      <c r="ACB120" s="150"/>
      <c r="ACC120" s="150"/>
      <c r="ACD120" s="150"/>
      <c r="ACE120" s="150"/>
      <c r="ACF120" s="150"/>
      <c r="ACG120" s="150"/>
      <c r="ACH120" s="150"/>
      <c r="ACI120" s="150"/>
      <c r="ACJ120" s="150"/>
      <c r="ACK120" s="150"/>
      <c r="ACL120" s="150"/>
      <c r="ACM120" s="150"/>
      <c r="ACN120" s="150"/>
      <c r="ACO120" s="150"/>
      <c r="ACP120" s="150"/>
      <c r="ACQ120" s="150"/>
      <c r="ACR120" s="150"/>
      <c r="ACS120" s="150"/>
      <c r="ACT120" s="150"/>
      <c r="ACU120" s="150"/>
      <c r="ACV120" s="150"/>
      <c r="ACW120" s="150"/>
      <c r="ACX120" s="150"/>
      <c r="ACY120" s="150"/>
      <c r="ACZ120" s="150"/>
      <c r="ADA120" s="150"/>
      <c r="ADB120" s="150"/>
      <c r="ADC120" s="150"/>
      <c r="ADD120" s="150"/>
      <c r="ADE120" s="150"/>
      <c r="ADF120" s="150"/>
      <c r="ADG120" s="150"/>
      <c r="ADH120" s="150"/>
      <c r="ADI120" s="150"/>
      <c r="ADJ120" s="150"/>
      <c r="ADK120" s="150"/>
      <c r="ADL120" s="150"/>
      <c r="ADM120" s="150"/>
      <c r="ADN120" s="150"/>
      <c r="ADO120" s="150"/>
      <c r="ADP120" s="150"/>
      <c r="ADQ120" s="150"/>
      <c r="ADR120" s="150"/>
      <c r="ADS120" s="150"/>
      <c r="ADT120" s="150"/>
      <c r="ADU120" s="150"/>
      <c r="ADV120" s="150"/>
      <c r="ADW120" s="150"/>
      <c r="ADX120" s="150"/>
      <c r="ADY120" s="150"/>
      <c r="ADZ120" s="150"/>
      <c r="AEA120" s="150"/>
      <c r="AEB120" s="150"/>
      <c r="AEC120" s="150"/>
      <c r="AED120" s="150"/>
      <c r="AEE120" s="150"/>
      <c r="AEF120" s="150"/>
      <c r="AEG120" s="150"/>
      <c r="AEH120" s="150"/>
      <c r="AEI120" s="150"/>
      <c r="AEJ120" s="150"/>
      <c r="AEK120" s="150"/>
      <c r="AEL120" s="150"/>
      <c r="AEM120" s="150"/>
      <c r="AEN120" s="150"/>
      <c r="AEO120" s="150"/>
      <c r="AEP120" s="150"/>
      <c r="AEQ120" s="150"/>
      <c r="AER120" s="150"/>
      <c r="AES120" s="150"/>
      <c r="AET120" s="150"/>
      <c r="AEU120" s="150"/>
      <c r="AEV120" s="150"/>
      <c r="AEW120" s="150"/>
      <c r="AEX120" s="150"/>
      <c r="AEY120" s="150"/>
      <c r="AEZ120" s="150"/>
      <c r="AFA120" s="150"/>
      <c r="AFB120" s="150"/>
      <c r="AFC120" s="150"/>
      <c r="AFD120" s="150"/>
      <c r="AFE120" s="150"/>
      <c r="AFF120" s="150"/>
      <c r="AFG120" s="150"/>
      <c r="AFH120" s="150"/>
      <c r="AFI120" s="150"/>
      <c r="AFJ120" s="150"/>
      <c r="AFK120" s="150"/>
      <c r="AFL120" s="150"/>
      <c r="AFM120" s="150"/>
      <c r="AFN120" s="150"/>
      <c r="AFO120" s="150"/>
      <c r="AFP120" s="150"/>
      <c r="AFQ120" s="150"/>
      <c r="AFR120" s="150"/>
      <c r="AFS120" s="150"/>
      <c r="AFT120" s="150"/>
      <c r="AFU120" s="150"/>
      <c r="AFV120" s="150"/>
      <c r="AFW120" s="150"/>
      <c r="AFX120" s="150"/>
      <c r="AFY120" s="150"/>
      <c r="AFZ120" s="150"/>
      <c r="AGA120" s="150"/>
      <c r="AGB120" s="150"/>
      <c r="AGC120" s="150"/>
      <c r="AGD120" s="150"/>
      <c r="AGE120" s="150"/>
      <c r="AGF120" s="150"/>
      <c r="AGG120" s="150"/>
      <c r="AGH120" s="150"/>
      <c r="AGI120" s="150"/>
      <c r="AGJ120" s="150"/>
      <c r="AGK120" s="150"/>
      <c r="AGL120" s="150"/>
      <c r="AGM120" s="150"/>
      <c r="AGN120" s="150"/>
      <c r="AGO120" s="150"/>
      <c r="AGP120" s="150"/>
      <c r="AGQ120" s="150"/>
      <c r="AGR120" s="150"/>
      <c r="AGS120" s="150"/>
      <c r="AGT120" s="150"/>
      <c r="AGU120" s="150"/>
      <c r="AGV120" s="150"/>
      <c r="AGW120" s="150"/>
      <c r="AGX120" s="150"/>
      <c r="AGY120" s="150"/>
      <c r="AGZ120" s="150"/>
      <c r="AHA120" s="150"/>
      <c r="AHB120" s="150"/>
      <c r="AHC120" s="150"/>
      <c r="AHD120" s="150"/>
      <c r="AHE120" s="150"/>
      <c r="AHF120" s="150"/>
      <c r="AHG120" s="150"/>
      <c r="AHH120" s="150"/>
      <c r="AHI120" s="150"/>
      <c r="AHJ120" s="150"/>
      <c r="AHK120" s="150"/>
      <c r="AHL120" s="150"/>
      <c r="AHM120" s="150"/>
      <c r="AHN120" s="150"/>
      <c r="AHO120" s="150"/>
      <c r="AHP120" s="150"/>
      <c r="AHQ120" s="150"/>
      <c r="AHR120" s="150"/>
      <c r="AHS120" s="150"/>
      <c r="AHT120" s="150"/>
      <c r="AHU120" s="150"/>
      <c r="AHV120" s="150"/>
      <c r="AHW120" s="150"/>
      <c r="AHX120" s="150"/>
      <c r="AHY120" s="150"/>
      <c r="AHZ120" s="150"/>
      <c r="AIA120" s="150"/>
      <c r="AIB120" s="150"/>
      <c r="AIC120" s="150"/>
      <c r="AID120" s="150"/>
      <c r="AIE120" s="150"/>
      <c r="AIF120" s="150"/>
      <c r="AIG120" s="150"/>
      <c r="AIH120" s="150"/>
      <c r="AII120" s="150"/>
      <c r="AIJ120" s="150"/>
      <c r="AIK120" s="150"/>
      <c r="AIL120" s="150"/>
      <c r="AIM120" s="150"/>
      <c r="AIN120" s="150"/>
      <c r="AIO120" s="150"/>
      <c r="AIP120" s="150"/>
      <c r="AIQ120" s="150"/>
      <c r="AIR120" s="150"/>
      <c r="AIS120" s="150"/>
      <c r="AIT120" s="150"/>
      <c r="AIU120" s="150"/>
      <c r="AIV120" s="150"/>
      <c r="AIW120" s="150"/>
      <c r="AIX120" s="150"/>
      <c r="AIY120" s="150"/>
      <c r="AIZ120" s="150"/>
      <c r="AJA120" s="150"/>
      <c r="AJB120" s="150"/>
      <c r="AJC120" s="150"/>
      <c r="AJD120" s="150"/>
      <c r="AJE120" s="150"/>
      <c r="AJF120" s="150"/>
      <c r="AJG120" s="150"/>
      <c r="AJH120" s="150"/>
      <c r="AJI120" s="150"/>
      <c r="AJJ120" s="150"/>
      <c r="AJK120" s="150"/>
      <c r="AJL120" s="150"/>
      <c r="AJM120" s="150"/>
      <c r="AJN120" s="150"/>
      <c r="AJO120" s="150"/>
      <c r="AJP120" s="150"/>
      <c r="AJQ120" s="150"/>
      <c r="AJR120" s="150"/>
      <c r="AJS120" s="150"/>
      <c r="AJT120" s="150"/>
      <c r="AJU120" s="150"/>
      <c r="AJV120" s="150"/>
      <c r="AJW120" s="150"/>
      <c r="AJX120" s="150"/>
      <c r="AJY120" s="150"/>
      <c r="AJZ120" s="150"/>
      <c r="AKA120" s="150"/>
      <c r="AKB120" s="150"/>
      <c r="AKC120" s="150"/>
      <c r="AKD120" s="150"/>
      <c r="AKE120" s="150"/>
      <c r="AKF120" s="150"/>
      <c r="AKG120" s="150"/>
      <c r="AKH120" s="150"/>
      <c r="AKI120" s="150"/>
      <c r="AKJ120" s="150"/>
      <c r="AKK120" s="150"/>
      <c r="AKL120" s="150"/>
      <c r="AKM120" s="150"/>
      <c r="AKN120" s="150"/>
      <c r="AKO120" s="150"/>
      <c r="AKP120" s="150"/>
      <c r="AKQ120" s="150"/>
      <c r="AKR120" s="150"/>
      <c r="AKS120" s="150"/>
      <c r="AKT120" s="150"/>
      <c r="AKU120" s="150"/>
      <c r="AKV120" s="150"/>
      <c r="AKW120" s="150"/>
      <c r="AKX120" s="150"/>
      <c r="AKY120" s="150"/>
      <c r="AKZ120" s="150"/>
      <c r="ALA120" s="150"/>
      <c r="ALB120" s="150"/>
      <c r="ALC120" s="150"/>
      <c r="ALD120" s="150"/>
      <c r="ALE120" s="150"/>
      <c r="ALF120" s="150"/>
      <c r="ALG120" s="150"/>
      <c r="ALH120" s="150"/>
      <c r="ALI120" s="150"/>
      <c r="ALJ120" s="150"/>
      <c r="ALK120" s="150"/>
      <c r="ALL120" s="150"/>
      <c r="ALM120" s="150"/>
      <c r="ALN120" s="150"/>
      <c r="ALO120" s="150"/>
      <c r="ALP120" s="150"/>
      <c r="ALQ120" s="150"/>
      <c r="ALR120" s="150"/>
      <c r="ALS120" s="150"/>
      <c r="ALT120" s="150"/>
      <c r="ALU120" s="150"/>
      <c r="ALV120" s="150"/>
      <c r="ALW120" s="150"/>
      <c r="ALX120" s="150"/>
      <c r="ALY120" s="150"/>
      <c r="ALZ120" s="150"/>
      <c r="AMA120" s="150"/>
      <c r="AMB120" s="150"/>
      <c r="AMC120" s="150"/>
      <c r="AMD120" s="150"/>
      <c r="AME120" s="150"/>
      <c r="AMF120" s="150"/>
      <c r="AMG120" s="150"/>
      <c r="AMH120" s="150"/>
      <c r="AMI120" s="150"/>
      <c r="AMJ120" s="150"/>
      <c r="AMK120" s="150"/>
    </row>
    <row r="121" spans="1:1025" ht="16.5" customHeight="1">
      <c r="A121" s="150"/>
      <c r="B121" s="150"/>
      <c r="C121" s="150"/>
      <c r="D121" s="150"/>
      <c r="E121" s="201"/>
      <c r="F121" s="201"/>
      <c r="G121" s="204"/>
      <c r="H121" s="201"/>
      <c r="I121" s="201"/>
      <c r="L121" s="150"/>
      <c r="M121" s="150"/>
      <c r="N121" s="150"/>
      <c r="O121" s="150"/>
      <c r="P121" s="150"/>
      <c r="Q121" s="150"/>
      <c r="R121" s="150"/>
      <c r="S121" s="150"/>
      <c r="T121" s="150"/>
      <c r="U121" s="150"/>
      <c r="V121" s="150"/>
      <c r="W121" s="150"/>
      <c r="X121" s="150"/>
      <c r="Y121" s="150"/>
      <c r="Z121" s="150"/>
      <c r="AA121" s="150"/>
      <c r="AB121" s="150"/>
      <c r="AC121" s="150"/>
      <c r="AD121" s="150"/>
      <c r="AE121" s="150"/>
      <c r="AF121" s="150"/>
      <c r="AG121" s="150"/>
      <c r="AH121" s="150"/>
      <c r="AI121" s="150"/>
      <c r="AJ121" s="150"/>
      <c r="AK121" s="150"/>
      <c r="AL121" s="150"/>
      <c r="AM121" s="150"/>
      <c r="AN121" s="150"/>
      <c r="AO121" s="150"/>
      <c r="AP121" s="150"/>
      <c r="AQ121" s="150"/>
      <c r="AR121" s="150"/>
      <c r="AS121" s="150"/>
      <c r="AT121" s="150"/>
      <c r="AU121" s="150"/>
      <c r="AV121" s="150"/>
      <c r="AW121" s="150"/>
      <c r="AX121" s="150"/>
      <c r="AY121" s="150"/>
      <c r="AZ121" s="150"/>
      <c r="BA121" s="150"/>
      <c r="BB121" s="150"/>
      <c r="BC121" s="150"/>
      <c r="BD121" s="150"/>
      <c r="BE121" s="150"/>
      <c r="BF121" s="150"/>
      <c r="BG121" s="150"/>
      <c r="BH121" s="150"/>
      <c r="BI121" s="150"/>
      <c r="BJ121" s="150"/>
      <c r="BK121" s="150"/>
      <c r="BL121" s="150"/>
      <c r="BM121" s="150"/>
      <c r="BN121" s="150"/>
      <c r="BO121" s="150"/>
      <c r="BP121" s="150"/>
      <c r="BQ121" s="150"/>
      <c r="BR121" s="150"/>
      <c r="BS121" s="150"/>
      <c r="BT121" s="150"/>
      <c r="BU121" s="150"/>
      <c r="BV121" s="150"/>
      <c r="BW121" s="150"/>
      <c r="BX121" s="150"/>
      <c r="BY121" s="150"/>
      <c r="BZ121" s="150"/>
      <c r="CA121" s="150"/>
      <c r="CB121" s="150"/>
      <c r="CC121" s="150"/>
      <c r="CD121" s="150"/>
      <c r="CE121" s="150"/>
      <c r="CF121" s="150"/>
      <c r="CG121" s="150"/>
      <c r="CH121" s="150"/>
      <c r="CI121" s="150"/>
      <c r="CJ121" s="150"/>
      <c r="CK121" s="150"/>
      <c r="CL121" s="150"/>
      <c r="CM121" s="150"/>
      <c r="CN121" s="150"/>
      <c r="CO121" s="150"/>
      <c r="CP121" s="150"/>
      <c r="CQ121" s="150"/>
      <c r="CR121" s="150"/>
      <c r="CS121" s="150"/>
      <c r="CT121" s="150"/>
      <c r="CU121" s="150"/>
      <c r="CV121" s="150"/>
      <c r="CW121" s="150"/>
      <c r="CX121" s="150"/>
      <c r="CY121" s="150"/>
      <c r="CZ121" s="150"/>
      <c r="DA121" s="150"/>
      <c r="DB121" s="150"/>
      <c r="DC121" s="150"/>
      <c r="DD121" s="150"/>
      <c r="DE121" s="150"/>
      <c r="DF121" s="150"/>
      <c r="DG121" s="150"/>
      <c r="DH121" s="150"/>
      <c r="DI121" s="150"/>
      <c r="DJ121" s="150"/>
      <c r="DK121" s="150"/>
      <c r="DL121" s="150"/>
      <c r="DM121" s="150"/>
      <c r="DN121" s="150"/>
      <c r="DO121" s="150"/>
      <c r="DP121" s="150"/>
      <c r="DQ121" s="150"/>
      <c r="DR121" s="150"/>
      <c r="DS121" s="150"/>
      <c r="DT121" s="150"/>
      <c r="DU121" s="150"/>
      <c r="DV121" s="150"/>
      <c r="DW121" s="150"/>
      <c r="DX121" s="150"/>
      <c r="DY121" s="150"/>
      <c r="DZ121" s="150"/>
      <c r="EA121" s="150"/>
      <c r="EB121" s="150"/>
      <c r="EC121" s="150"/>
      <c r="ED121" s="150"/>
      <c r="EE121" s="150"/>
      <c r="EF121" s="150"/>
      <c r="EG121" s="150"/>
      <c r="EH121" s="150"/>
      <c r="EI121" s="150"/>
      <c r="EJ121" s="150"/>
      <c r="EK121" s="150"/>
      <c r="EL121" s="150"/>
      <c r="EM121" s="150"/>
      <c r="EN121" s="150"/>
      <c r="EO121" s="150"/>
      <c r="EP121" s="150"/>
      <c r="EQ121" s="150"/>
      <c r="ER121" s="150"/>
      <c r="ES121" s="150"/>
      <c r="ET121" s="150"/>
      <c r="EU121" s="150"/>
      <c r="EV121" s="150"/>
      <c r="EW121" s="150"/>
      <c r="EX121" s="150"/>
      <c r="EY121" s="150"/>
      <c r="EZ121" s="150"/>
      <c r="FA121" s="150"/>
      <c r="FB121" s="150"/>
      <c r="FC121" s="150"/>
      <c r="FD121" s="150"/>
      <c r="FE121" s="150"/>
      <c r="FF121" s="150"/>
      <c r="FG121" s="150"/>
      <c r="FH121" s="150"/>
      <c r="FI121" s="150"/>
      <c r="FJ121" s="150"/>
      <c r="FK121" s="150"/>
      <c r="FL121" s="150"/>
      <c r="FM121" s="150"/>
      <c r="FN121" s="150"/>
      <c r="FO121" s="150"/>
      <c r="FP121" s="150"/>
      <c r="FQ121" s="150"/>
      <c r="FR121" s="150"/>
      <c r="FS121" s="150"/>
      <c r="FT121" s="150"/>
      <c r="FU121" s="150"/>
      <c r="FV121" s="150"/>
      <c r="FW121" s="150"/>
      <c r="FX121" s="150"/>
      <c r="FY121" s="150"/>
      <c r="FZ121" s="150"/>
      <c r="GA121" s="150"/>
      <c r="GB121" s="150"/>
      <c r="GC121" s="150"/>
      <c r="GD121" s="150"/>
      <c r="GE121" s="150"/>
      <c r="GF121" s="150"/>
      <c r="GG121" s="150"/>
      <c r="GH121" s="150"/>
      <c r="GI121" s="150"/>
      <c r="GJ121" s="150"/>
      <c r="GK121" s="150"/>
      <c r="GL121" s="150"/>
      <c r="GM121" s="150"/>
      <c r="GN121" s="150"/>
      <c r="GO121" s="150"/>
      <c r="GP121" s="150"/>
      <c r="GQ121" s="150"/>
      <c r="GR121" s="150"/>
      <c r="GS121" s="150"/>
      <c r="GT121" s="150"/>
      <c r="GU121" s="150"/>
      <c r="GV121" s="150"/>
      <c r="GW121" s="150"/>
      <c r="GX121" s="150"/>
      <c r="GY121" s="150"/>
      <c r="GZ121" s="150"/>
      <c r="HA121" s="150"/>
      <c r="HB121" s="150"/>
      <c r="HC121" s="150"/>
      <c r="HD121" s="150"/>
      <c r="HE121" s="150"/>
      <c r="HF121" s="150"/>
      <c r="HG121" s="150"/>
      <c r="HH121" s="150"/>
      <c r="HI121" s="150"/>
      <c r="HJ121" s="150"/>
      <c r="HK121" s="150"/>
      <c r="HL121" s="150"/>
      <c r="HM121" s="150"/>
      <c r="HN121" s="150"/>
      <c r="HO121" s="150"/>
      <c r="HP121" s="150"/>
      <c r="HQ121" s="150"/>
      <c r="HR121" s="150"/>
      <c r="HS121" s="150"/>
      <c r="HT121" s="150"/>
      <c r="HU121" s="150"/>
      <c r="HV121" s="150"/>
      <c r="HW121" s="150"/>
      <c r="HX121" s="150"/>
      <c r="HY121" s="150"/>
      <c r="HZ121" s="150"/>
      <c r="IA121" s="150"/>
      <c r="IB121" s="150"/>
      <c r="IC121" s="150"/>
      <c r="ID121" s="150"/>
      <c r="IE121" s="150"/>
      <c r="IF121" s="150"/>
      <c r="IG121" s="150"/>
      <c r="IH121" s="150"/>
      <c r="II121" s="150"/>
      <c r="IJ121" s="150"/>
      <c r="IK121" s="150"/>
      <c r="IL121" s="150"/>
      <c r="IM121" s="150"/>
      <c r="IN121" s="150"/>
      <c r="IO121" s="150"/>
      <c r="IP121" s="150"/>
      <c r="IQ121" s="150"/>
      <c r="IR121" s="150"/>
      <c r="IS121" s="150"/>
      <c r="IT121" s="150"/>
      <c r="IU121" s="150"/>
      <c r="IV121" s="150"/>
      <c r="IW121" s="150"/>
      <c r="IX121" s="150"/>
      <c r="IY121" s="150"/>
      <c r="IZ121" s="150"/>
      <c r="JA121" s="150"/>
      <c r="JB121" s="150"/>
      <c r="JC121" s="150"/>
      <c r="JD121" s="150"/>
      <c r="JE121" s="150"/>
      <c r="JF121" s="150"/>
      <c r="JG121" s="150"/>
      <c r="JH121" s="150"/>
      <c r="JI121" s="150"/>
      <c r="JJ121" s="150"/>
      <c r="JK121" s="150"/>
      <c r="JL121" s="150"/>
      <c r="JM121" s="150"/>
      <c r="JN121" s="150"/>
      <c r="JO121" s="150"/>
      <c r="JP121" s="150"/>
      <c r="JQ121" s="150"/>
      <c r="JR121" s="150"/>
      <c r="JS121" s="150"/>
      <c r="JT121" s="150"/>
      <c r="JU121" s="150"/>
      <c r="JV121" s="150"/>
      <c r="JW121" s="150"/>
      <c r="JX121" s="150"/>
      <c r="JY121" s="150"/>
      <c r="JZ121" s="150"/>
      <c r="KA121" s="150"/>
      <c r="KB121" s="150"/>
      <c r="KC121" s="150"/>
      <c r="KD121" s="150"/>
      <c r="KE121" s="150"/>
      <c r="KF121" s="150"/>
      <c r="KG121" s="150"/>
      <c r="KH121" s="150"/>
      <c r="KI121" s="150"/>
      <c r="KJ121" s="150"/>
      <c r="KK121" s="150"/>
      <c r="KL121" s="150"/>
      <c r="KM121" s="150"/>
      <c r="KN121" s="150"/>
      <c r="KO121" s="150"/>
      <c r="KP121" s="150"/>
      <c r="KQ121" s="150"/>
      <c r="KR121" s="150"/>
      <c r="KS121" s="150"/>
      <c r="KT121" s="150"/>
      <c r="KU121" s="150"/>
      <c r="KV121" s="150"/>
      <c r="KW121" s="150"/>
      <c r="KX121" s="150"/>
      <c r="KY121" s="150"/>
      <c r="KZ121" s="150"/>
      <c r="LA121" s="150"/>
      <c r="LB121" s="150"/>
      <c r="LC121" s="150"/>
      <c r="LD121" s="150"/>
      <c r="LE121" s="150"/>
      <c r="LF121" s="150"/>
      <c r="LG121" s="150"/>
      <c r="LH121" s="150"/>
      <c r="LI121" s="150"/>
      <c r="LJ121" s="150"/>
      <c r="LK121" s="150"/>
      <c r="LL121" s="150"/>
      <c r="LM121" s="150"/>
      <c r="LN121" s="150"/>
      <c r="LO121" s="150"/>
      <c r="LP121" s="150"/>
      <c r="LQ121" s="150"/>
      <c r="LR121" s="150"/>
      <c r="LS121" s="150"/>
      <c r="LT121" s="150"/>
      <c r="LU121" s="150"/>
      <c r="LV121" s="150"/>
      <c r="LW121" s="150"/>
      <c r="LX121" s="150"/>
      <c r="LY121" s="150"/>
      <c r="LZ121" s="150"/>
      <c r="MA121" s="150"/>
      <c r="MB121" s="150"/>
      <c r="MC121" s="150"/>
      <c r="MD121" s="150"/>
      <c r="ME121" s="150"/>
      <c r="MF121" s="150"/>
      <c r="MG121" s="150"/>
      <c r="MH121" s="150"/>
      <c r="MI121" s="150"/>
      <c r="MJ121" s="150"/>
      <c r="MK121" s="150"/>
      <c r="ML121" s="150"/>
      <c r="MM121" s="150"/>
      <c r="MN121" s="150"/>
      <c r="MO121" s="150"/>
      <c r="MP121" s="150"/>
      <c r="MQ121" s="150"/>
      <c r="MR121" s="150"/>
      <c r="MS121" s="150"/>
      <c r="MT121" s="150"/>
      <c r="MU121" s="150"/>
      <c r="MV121" s="150"/>
      <c r="MW121" s="150"/>
      <c r="MX121" s="150"/>
      <c r="MY121" s="150"/>
      <c r="MZ121" s="150"/>
      <c r="NA121" s="150"/>
      <c r="NB121" s="150"/>
      <c r="NC121" s="150"/>
      <c r="ND121" s="150"/>
      <c r="NE121" s="150"/>
      <c r="NF121" s="150"/>
      <c r="NG121" s="150"/>
      <c r="NH121" s="150"/>
      <c r="NI121" s="150"/>
      <c r="NJ121" s="150"/>
      <c r="NK121" s="150"/>
      <c r="NL121" s="150"/>
      <c r="NM121" s="150"/>
      <c r="NN121" s="150"/>
      <c r="NO121" s="150"/>
      <c r="NP121" s="150"/>
      <c r="NQ121" s="150"/>
      <c r="NR121" s="150"/>
      <c r="NS121" s="150"/>
      <c r="NT121" s="150"/>
      <c r="NU121" s="150"/>
      <c r="NV121" s="150"/>
      <c r="NW121" s="150"/>
      <c r="NX121" s="150"/>
      <c r="NY121" s="150"/>
      <c r="NZ121" s="150"/>
      <c r="OA121" s="150"/>
      <c r="OB121" s="150"/>
      <c r="OC121" s="150"/>
      <c r="OD121" s="150"/>
      <c r="OE121" s="150"/>
      <c r="OF121" s="150"/>
      <c r="OG121" s="150"/>
      <c r="OH121" s="150"/>
      <c r="OI121" s="150"/>
      <c r="OJ121" s="150"/>
      <c r="OK121" s="150"/>
      <c r="OL121" s="150"/>
      <c r="OM121" s="150"/>
      <c r="ON121" s="150"/>
      <c r="OO121" s="150"/>
      <c r="OP121" s="150"/>
      <c r="OQ121" s="150"/>
      <c r="OR121" s="150"/>
      <c r="OS121" s="150"/>
      <c r="OT121" s="150"/>
      <c r="OU121" s="150"/>
      <c r="OV121" s="150"/>
      <c r="OW121" s="150"/>
      <c r="OX121" s="150"/>
      <c r="OY121" s="150"/>
      <c r="OZ121" s="150"/>
      <c r="PA121" s="150"/>
      <c r="PB121" s="150"/>
      <c r="PC121" s="150"/>
      <c r="PD121" s="150"/>
      <c r="PE121" s="150"/>
      <c r="PF121" s="150"/>
      <c r="PG121" s="150"/>
      <c r="PH121" s="150"/>
      <c r="PI121" s="150"/>
      <c r="PJ121" s="150"/>
      <c r="PK121" s="150"/>
      <c r="PL121" s="150"/>
      <c r="PM121" s="150"/>
      <c r="PN121" s="150"/>
      <c r="PO121" s="150"/>
      <c r="PP121" s="150"/>
      <c r="PQ121" s="150"/>
      <c r="PR121" s="150"/>
      <c r="PS121" s="150"/>
      <c r="PT121" s="150"/>
      <c r="PU121" s="150"/>
      <c r="PV121" s="150"/>
      <c r="PW121" s="150"/>
      <c r="PX121" s="150"/>
      <c r="PY121" s="150"/>
      <c r="PZ121" s="150"/>
      <c r="QA121" s="150"/>
      <c r="QB121" s="150"/>
      <c r="QC121" s="150"/>
      <c r="QD121" s="150"/>
      <c r="QE121" s="150"/>
      <c r="QF121" s="150"/>
      <c r="QG121" s="150"/>
      <c r="QH121" s="150"/>
      <c r="QI121" s="150"/>
      <c r="QJ121" s="150"/>
      <c r="QK121" s="150"/>
      <c r="QL121" s="150"/>
      <c r="QM121" s="150"/>
      <c r="QN121" s="150"/>
      <c r="QO121" s="150"/>
      <c r="QP121" s="150"/>
      <c r="QQ121" s="150"/>
      <c r="QR121" s="150"/>
      <c r="QS121" s="150"/>
      <c r="QT121" s="150"/>
      <c r="QU121" s="150"/>
      <c r="QV121" s="150"/>
      <c r="QW121" s="150"/>
      <c r="QX121" s="150"/>
      <c r="QY121" s="150"/>
      <c r="QZ121" s="150"/>
      <c r="RA121" s="150"/>
      <c r="RB121" s="150"/>
      <c r="RC121" s="150"/>
      <c r="RD121" s="150"/>
      <c r="RE121" s="150"/>
      <c r="RF121" s="150"/>
      <c r="RG121" s="150"/>
      <c r="RH121" s="150"/>
      <c r="RI121" s="150"/>
      <c r="RJ121" s="150"/>
      <c r="RK121" s="150"/>
      <c r="RL121" s="150"/>
      <c r="RM121" s="150"/>
      <c r="RN121" s="150"/>
      <c r="RO121" s="150"/>
      <c r="RP121" s="150"/>
      <c r="RQ121" s="150"/>
      <c r="RR121" s="150"/>
      <c r="RS121" s="150"/>
      <c r="RT121" s="150"/>
      <c r="RU121" s="150"/>
      <c r="RV121" s="150"/>
      <c r="RW121" s="150"/>
      <c r="RX121" s="150"/>
      <c r="RY121" s="150"/>
      <c r="RZ121" s="150"/>
      <c r="SA121" s="150"/>
      <c r="SB121" s="150"/>
      <c r="SC121" s="150"/>
      <c r="SD121" s="150"/>
      <c r="SE121" s="150"/>
      <c r="SF121" s="150"/>
      <c r="SG121" s="150"/>
      <c r="SH121" s="150"/>
      <c r="SI121" s="150"/>
      <c r="SJ121" s="150"/>
      <c r="SK121" s="150"/>
      <c r="SL121" s="150"/>
      <c r="SM121" s="150"/>
      <c r="SN121" s="150"/>
      <c r="SO121" s="150"/>
      <c r="SP121" s="150"/>
      <c r="SQ121" s="150"/>
      <c r="SR121" s="150"/>
      <c r="SS121" s="150"/>
      <c r="ST121" s="150"/>
      <c r="SU121" s="150"/>
      <c r="SV121" s="150"/>
      <c r="SW121" s="150"/>
      <c r="SX121" s="150"/>
      <c r="SY121" s="150"/>
      <c r="SZ121" s="150"/>
      <c r="TA121" s="150"/>
      <c r="TB121" s="150"/>
      <c r="TC121" s="150"/>
      <c r="TD121" s="150"/>
      <c r="TE121" s="150"/>
      <c r="TF121" s="150"/>
      <c r="TG121" s="150"/>
      <c r="TH121" s="150"/>
      <c r="TI121" s="150"/>
      <c r="TJ121" s="150"/>
      <c r="TK121" s="150"/>
      <c r="TL121" s="150"/>
      <c r="TM121" s="150"/>
      <c r="TN121" s="150"/>
      <c r="TO121" s="150"/>
      <c r="TP121" s="150"/>
      <c r="TQ121" s="150"/>
      <c r="TR121" s="150"/>
      <c r="TS121" s="150"/>
      <c r="TT121" s="150"/>
      <c r="TU121" s="150"/>
      <c r="TV121" s="150"/>
      <c r="TW121" s="150"/>
      <c r="TX121" s="150"/>
      <c r="TY121" s="150"/>
      <c r="TZ121" s="150"/>
      <c r="UA121" s="150"/>
      <c r="UB121" s="150"/>
      <c r="UC121" s="150"/>
      <c r="UD121" s="150"/>
      <c r="UE121" s="150"/>
      <c r="UF121" s="150"/>
      <c r="UG121" s="150"/>
      <c r="UH121" s="150"/>
      <c r="UI121" s="150"/>
      <c r="UJ121" s="150"/>
      <c r="UK121" s="150"/>
      <c r="UL121" s="150"/>
      <c r="UM121" s="150"/>
      <c r="UN121" s="150"/>
      <c r="UO121" s="150"/>
      <c r="UP121" s="150"/>
      <c r="UQ121" s="150"/>
      <c r="UR121" s="150"/>
      <c r="US121" s="150"/>
      <c r="UT121" s="150"/>
      <c r="UU121" s="150"/>
      <c r="UV121" s="150"/>
      <c r="UW121" s="150"/>
      <c r="UX121" s="150"/>
      <c r="UY121" s="150"/>
      <c r="UZ121" s="150"/>
      <c r="VA121" s="150"/>
      <c r="VB121" s="150"/>
      <c r="VC121" s="150"/>
      <c r="VD121" s="150"/>
      <c r="VE121" s="150"/>
      <c r="VF121" s="150"/>
      <c r="VG121" s="150"/>
      <c r="VH121" s="150"/>
      <c r="VI121" s="150"/>
      <c r="VJ121" s="150"/>
      <c r="VK121" s="150"/>
      <c r="VL121" s="150"/>
      <c r="VM121" s="150"/>
      <c r="VN121" s="150"/>
      <c r="VO121" s="150"/>
      <c r="VP121" s="150"/>
      <c r="VQ121" s="150"/>
      <c r="VR121" s="150"/>
      <c r="VS121" s="150"/>
      <c r="VT121" s="150"/>
      <c r="VU121" s="150"/>
      <c r="VV121" s="150"/>
      <c r="VW121" s="150"/>
      <c r="VX121" s="150"/>
      <c r="VY121" s="150"/>
      <c r="VZ121" s="150"/>
      <c r="WA121" s="150"/>
      <c r="WB121" s="150"/>
      <c r="WC121" s="150"/>
      <c r="WD121" s="150"/>
      <c r="WE121" s="150"/>
      <c r="WF121" s="150"/>
      <c r="WG121" s="150"/>
      <c r="WH121" s="150"/>
      <c r="WI121" s="150"/>
      <c r="WJ121" s="150"/>
      <c r="WK121" s="150"/>
      <c r="WL121" s="150"/>
      <c r="WM121" s="150"/>
      <c r="WN121" s="150"/>
      <c r="WO121" s="150"/>
      <c r="WP121" s="150"/>
      <c r="WQ121" s="150"/>
      <c r="WR121" s="150"/>
      <c r="WS121" s="150"/>
      <c r="WT121" s="150"/>
      <c r="WU121" s="150"/>
      <c r="WV121" s="150"/>
      <c r="WW121" s="150"/>
      <c r="WX121" s="150"/>
      <c r="WY121" s="150"/>
      <c r="WZ121" s="150"/>
      <c r="XA121" s="150"/>
      <c r="XB121" s="150"/>
      <c r="XC121" s="150"/>
      <c r="XD121" s="150"/>
      <c r="XE121" s="150"/>
      <c r="XF121" s="150"/>
      <c r="XG121" s="150"/>
      <c r="XH121" s="150"/>
      <c r="XI121" s="150"/>
      <c r="XJ121" s="150"/>
      <c r="XK121" s="150"/>
      <c r="XL121" s="150"/>
      <c r="XM121" s="150"/>
      <c r="XN121" s="150"/>
      <c r="XO121" s="150"/>
      <c r="XP121" s="150"/>
      <c r="XQ121" s="150"/>
      <c r="XR121" s="150"/>
      <c r="XS121" s="150"/>
      <c r="XT121" s="150"/>
      <c r="XU121" s="150"/>
      <c r="XV121" s="150"/>
      <c r="XW121" s="150"/>
      <c r="XX121" s="150"/>
      <c r="XY121" s="150"/>
      <c r="XZ121" s="150"/>
      <c r="YA121" s="150"/>
      <c r="YB121" s="150"/>
      <c r="YC121" s="150"/>
      <c r="YD121" s="150"/>
      <c r="YE121" s="150"/>
      <c r="YF121" s="150"/>
      <c r="YG121" s="150"/>
      <c r="YH121" s="150"/>
      <c r="YI121" s="150"/>
      <c r="YJ121" s="150"/>
      <c r="YK121" s="150"/>
      <c r="YL121" s="150"/>
      <c r="YM121" s="150"/>
      <c r="YN121" s="150"/>
      <c r="YO121" s="150"/>
      <c r="YP121" s="150"/>
      <c r="YQ121" s="150"/>
      <c r="YR121" s="150"/>
      <c r="YS121" s="150"/>
      <c r="YT121" s="150"/>
      <c r="YU121" s="150"/>
      <c r="YV121" s="150"/>
      <c r="YW121" s="150"/>
      <c r="YX121" s="150"/>
      <c r="YY121" s="150"/>
      <c r="YZ121" s="150"/>
      <c r="ZA121" s="150"/>
      <c r="ZB121" s="150"/>
      <c r="ZC121" s="150"/>
      <c r="ZD121" s="150"/>
      <c r="ZE121" s="150"/>
      <c r="ZF121" s="150"/>
      <c r="ZG121" s="150"/>
      <c r="ZH121" s="150"/>
      <c r="ZI121" s="150"/>
      <c r="ZJ121" s="150"/>
      <c r="ZK121" s="150"/>
      <c r="ZL121" s="150"/>
      <c r="ZM121" s="150"/>
      <c r="ZN121" s="150"/>
      <c r="ZO121" s="150"/>
      <c r="ZP121" s="150"/>
      <c r="ZQ121" s="150"/>
      <c r="ZR121" s="150"/>
      <c r="ZS121" s="150"/>
      <c r="ZT121" s="150"/>
      <c r="ZU121" s="150"/>
      <c r="ZV121" s="150"/>
      <c r="ZW121" s="150"/>
      <c r="ZX121" s="150"/>
      <c r="ZY121" s="150"/>
      <c r="ZZ121" s="150"/>
      <c r="AAA121" s="150"/>
      <c r="AAB121" s="150"/>
      <c r="AAC121" s="150"/>
      <c r="AAD121" s="150"/>
      <c r="AAE121" s="150"/>
      <c r="AAF121" s="150"/>
      <c r="AAG121" s="150"/>
      <c r="AAH121" s="150"/>
      <c r="AAI121" s="150"/>
      <c r="AAJ121" s="150"/>
      <c r="AAK121" s="150"/>
      <c r="AAL121" s="150"/>
      <c r="AAM121" s="150"/>
      <c r="AAN121" s="150"/>
      <c r="AAO121" s="150"/>
      <c r="AAP121" s="150"/>
      <c r="AAQ121" s="150"/>
      <c r="AAR121" s="150"/>
      <c r="AAS121" s="150"/>
      <c r="AAT121" s="150"/>
      <c r="AAU121" s="150"/>
      <c r="AAV121" s="150"/>
      <c r="AAW121" s="150"/>
      <c r="AAX121" s="150"/>
      <c r="AAY121" s="150"/>
      <c r="AAZ121" s="150"/>
      <c r="ABA121" s="150"/>
      <c r="ABB121" s="150"/>
      <c r="ABC121" s="150"/>
      <c r="ABD121" s="150"/>
      <c r="ABE121" s="150"/>
      <c r="ABF121" s="150"/>
      <c r="ABG121" s="150"/>
      <c r="ABH121" s="150"/>
      <c r="ABI121" s="150"/>
      <c r="ABJ121" s="150"/>
      <c r="ABK121" s="150"/>
      <c r="ABL121" s="150"/>
      <c r="ABM121" s="150"/>
      <c r="ABN121" s="150"/>
      <c r="ABO121" s="150"/>
      <c r="ABP121" s="150"/>
      <c r="ABQ121" s="150"/>
      <c r="ABR121" s="150"/>
      <c r="ABS121" s="150"/>
      <c r="ABT121" s="150"/>
      <c r="ABU121" s="150"/>
      <c r="ABV121" s="150"/>
      <c r="ABW121" s="150"/>
      <c r="ABX121" s="150"/>
      <c r="ABY121" s="150"/>
      <c r="ABZ121" s="150"/>
      <c r="ACA121" s="150"/>
      <c r="ACB121" s="150"/>
      <c r="ACC121" s="150"/>
      <c r="ACD121" s="150"/>
      <c r="ACE121" s="150"/>
      <c r="ACF121" s="150"/>
      <c r="ACG121" s="150"/>
      <c r="ACH121" s="150"/>
      <c r="ACI121" s="150"/>
      <c r="ACJ121" s="150"/>
      <c r="ACK121" s="150"/>
      <c r="ACL121" s="150"/>
      <c r="ACM121" s="150"/>
      <c r="ACN121" s="150"/>
      <c r="ACO121" s="150"/>
      <c r="ACP121" s="150"/>
      <c r="ACQ121" s="150"/>
      <c r="ACR121" s="150"/>
      <c r="ACS121" s="150"/>
      <c r="ACT121" s="150"/>
      <c r="ACU121" s="150"/>
      <c r="ACV121" s="150"/>
      <c r="ACW121" s="150"/>
      <c r="ACX121" s="150"/>
      <c r="ACY121" s="150"/>
      <c r="ACZ121" s="150"/>
      <c r="ADA121" s="150"/>
      <c r="ADB121" s="150"/>
      <c r="ADC121" s="150"/>
      <c r="ADD121" s="150"/>
      <c r="ADE121" s="150"/>
      <c r="ADF121" s="150"/>
      <c r="ADG121" s="150"/>
      <c r="ADH121" s="150"/>
      <c r="ADI121" s="150"/>
      <c r="ADJ121" s="150"/>
      <c r="ADK121" s="150"/>
      <c r="ADL121" s="150"/>
      <c r="ADM121" s="150"/>
      <c r="ADN121" s="150"/>
      <c r="ADO121" s="150"/>
      <c r="ADP121" s="150"/>
      <c r="ADQ121" s="150"/>
      <c r="ADR121" s="150"/>
      <c r="ADS121" s="150"/>
      <c r="ADT121" s="150"/>
      <c r="ADU121" s="150"/>
      <c r="ADV121" s="150"/>
      <c r="ADW121" s="150"/>
      <c r="ADX121" s="150"/>
      <c r="ADY121" s="150"/>
      <c r="ADZ121" s="150"/>
      <c r="AEA121" s="150"/>
      <c r="AEB121" s="150"/>
      <c r="AEC121" s="150"/>
      <c r="AED121" s="150"/>
      <c r="AEE121" s="150"/>
      <c r="AEF121" s="150"/>
      <c r="AEG121" s="150"/>
      <c r="AEH121" s="150"/>
      <c r="AEI121" s="150"/>
      <c r="AEJ121" s="150"/>
      <c r="AEK121" s="150"/>
      <c r="AEL121" s="150"/>
      <c r="AEM121" s="150"/>
      <c r="AEN121" s="150"/>
      <c r="AEO121" s="150"/>
      <c r="AEP121" s="150"/>
      <c r="AEQ121" s="150"/>
      <c r="AER121" s="150"/>
      <c r="AES121" s="150"/>
      <c r="AET121" s="150"/>
      <c r="AEU121" s="150"/>
      <c r="AEV121" s="150"/>
      <c r="AEW121" s="150"/>
      <c r="AEX121" s="150"/>
      <c r="AEY121" s="150"/>
      <c r="AEZ121" s="150"/>
      <c r="AFA121" s="150"/>
      <c r="AFB121" s="150"/>
      <c r="AFC121" s="150"/>
      <c r="AFD121" s="150"/>
      <c r="AFE121" s="150"/>
      <c r="AFF121" s="150"/>
      <c r="AFG121" s="150"/>
      <c r="AFH121" s="150"/>
      <c r="AFI121" s="150"/>
      <c r="AFJ121" s="150"/>
      <c r="AFK121" s="150"/>
      <c r="AFL121" s="150"/>
      <c r="AFM121" s="150"/>
      <c r="AFN121" s="150"/>
      <c r="AFO121" s="150"/>
      <c r="AFP121" s="150"/>
      <c r="AFQ121" s="150"/>
      <c r="AFR121" s="150"/>
      <c r="AFS121" s="150"/>
      <c r="AFT121" s="150"/>
      <c r="AFU121" s="150"/>
      <c r="AFV121" s="150"/>
      <c r="AFW121" s="150"/>
      <c r="AFX121" s="150"/>
      <c r="AFY121" s="150"/>
      <c r="AFZ121" s="150"/>
      <c r="AGA121" s="150"/>
      <c r="AGB121" s="150"/>
      <c r="AGC121" s="150"/>
      <c r="AGD121" s="150"/>
      <c r="AGE121" s="150"/>
      <c r="AGF121" s="150"/>
      <c r="AGG121" s="150"/>
      <c r="AGH121" s="150"/>
      <c r="AGI121" s="150"/>
      <c r="AGJ121" s="150"/>
      <c r="AGK121" s="150"/>
      <c r="AGL121" s="150"/>
      <c r="AGM121" s="150"/>
      <c r="AGN121" s="150"/>
      <c r="AGO121" s="150"/>
      <c r="AGP121" s="150"/>
      <c r="AGQ121" s="150"/>
      <c r="AGR121" s="150"/>
      <c r="AGS121" s="150"/>
      <c r="AGT121" s="150"/>
      <c r="AGU121" s="150"/>
      <c r="AGV121" s="150"/>
      <c r="AGW121" s="150"/>
      <c r="AGX121" s="150"/>
      <c r="AGY121" s="150"/>
      <c r="AGZ121" s="150"/>
      <c r="AHA121" s="150"/>
      <c r="AHB121" s="150"/>
      <c r="AHC121" s="150"/>
      <c r="AHD121" s="150"/>
      <c r="AHE121" s="150"/>
      <c r="AHF121" s="150"/>
      <c r="AHG121" s="150"/>
      <c r="AHH121" s="150"/>
      <c r="AHI121" s="150"/>
      <c r="AHJ121" s="150"/>
      <c r="AHK121" s="150"/>
      <c r="AHL121" s="150"/>
      <c r="AHM121" s="150"/>
      <c r="AHN121" s="150"/>
      <c r="AHO121" s="150"/>
      <c r="AHP121" s="150"/>
      <c r="AHQ121" s="150"/>
      <c r="AHR121" s="150"/>
      <c r="AHS121" s="150"/>
      <c r="AHT121" s="150"/>
      <c r="AHU121" s="150"/>
      <c r="AHV121" s="150"/>
      <c r="AHW121" s="150"/>
      <c r="AHX121" s="150"/>
      <c r="AHY121" s="150"/>
      <c r="AHZ121" s="150"/>
      <c r="AIA121" s="150"/>
      <c r="AIB121" s="150"/>
      <c r="AIC121" s="150"/>
      <c r="AID121" s="150"/>
      <c r="AIE121" s="150"/>
      <c r="AIF121" s="150"/>
      <c r="AIG121" s="150"/>
      <c r="AIH121" s="150"/>
      <c r="AII121" s="150"/>
      <c r="AIJ121" s="150"/>
      <c r="AIK121" s="150"/>
      <c r="AIL121" s="150"/>
      <c r="AIM121" s="150"/>
      <c r="AIN121" s="150"/>
      <c r="AIO121" s="150"/>
      <c r="AIP121" s="150"/>
      <c r="AIQ121" s="150"/>
      <c r="AIR121" s="150"/>
      <c r="AIS121" s="150"/>
      <c r="AIT121" s="150"/>
      <c r="AIU121" s="150"/>
      <c r="AIV121" s="150"/>
      <c r="AIW121" s="150"/>
      <c r="AIX121" s="150"/>
      <c r="AIY121" s="150"/>
      <c r="AIZ121" s="150"/>
      <c r="AJA121" s="150"/>
      <c r="AJB121" s="150"/>
      <c r="AJC121" s="150"/>
      <c r="AJD121" s="150"/>
      <c r="AJE121" s="150"/>
      <c r="AJF121" s="150"/>
      <c r="AJG121" s="150"/>
      <c r="AJH121" s="150"/>
      <c r="AJI121" s="150"/>
      <c r="AJJ121" s="150"/>
      <c r="AJK121" s="150"/>
      <c r="AJL121" s="150"/>
      <c r="AJM121" s="150"/>
      <c r="AJN121" s="150"/>
      <c r="AJO121" s="150"/>
      <c r="AJP121" s="150"/>
      <c r="AJQ121" s="150"/>
      <c r="AJR121" s="150"/>
      <c r="AJS121" s="150"/>
      <c r="AJT121" s="150"/>
      <c r="AJU121" s="150"/>
      <c r="AJV121" s="150"/>
      <c r="AJW121" s="150"/>
      <c r="AJX121" s="150"/>
      <c r="AJY121" s="150"/>
      <c r="AJZ121" s="150"/>
      <c r="AKA121" s="150"/>
      <c r="AKB121" s="150"/>
      <c r="AKC121" s="150"/>
      <c r="AKD121" s="150"/>
      <c r="AKE121" s="150"/>
      <c r="AKF121" s="150"/>
      <c r="AKG121" s="150"/>
      <c r="AKH121" s="150"/>
      <c r="AKI121" s="150"/>
      <c r="AKJ121" s="150"/>
      <c r="AKK121" s="150"/>
      <c r="AKL121" s="150"/>
      <c r="AKM121" s="150"/>
      <c r="AKN121" s="150"/>
      <c r="AKO121" s="150"/>
      <c r="AKP121" s="150"/>
      <c r="AKQ121" s="150"/>
      <c r="AKR121" s="150"/>
      <c r="AKS121" s="150"/>
      <c r="AKT121" s="150"/>
      <c r="AKU121" s="150"/>
      <c r="AKV121" s="150"/>
      <c r="AKW121" s="150"/>
      <c r="AKX121" s="150"/>
      <c r="AKY121" s="150"/>
      <c r="AKZ121" s="150"/>
      <c r="ALA121" s="150"/>
      <c r="ALB121" s="150"/>
      <c r="ALC121" s="150"/>
      <c r="ALD121" s="150"/>
      <c r="ALE121" s="150"/>
      <c r="ALF121" s="150"/>
      <c r="ALG121" s="150"/>
      <c r="ALH121" s="150"/>
      <c r="ALI121" s="150"/>
      <c r="ALJ121" s="150"/>
      <c r="ALK121" s="150"/>
      <c r="ALL121" s="150"/>
      <c r="ALM121" s="150"/>
      <c r="ALN121" s="150"/>
      <c r="ALO121" s="150"/>
      <c r="ALP121" s="150"/>
      <c r="ALQ121" s="150"/>
      <c r="ALR121" s="150"/>
      <c r="ALS121" s="150"/>
      <c r="ALT121" s="150"/>
      <c r="ALU121" s="150"/>
      <c r="ALV121" s="150"/>
      <c r="ALW121" s="150"/>
      <c r="ALX121" s="150"/>
      <c r="ALY121" s="150"/>
      <c r="ALZ121" s="150"/>
      <c r="AMA121" s="150"/>
      <c r="AMB121" s="150"/>
      <c r="AMC121" s="150"/>
      <c r="AMD121" s="150"/>
      <c r="AME121" s="150"/>
      <c r="AMF121" s="150"/>
      <c r="AMG121" s="150"/>
      <c r="AMH121" s="150"/>
      <c r="AMI121" s="150"/>
      <c r="AMJ121" s="150"/>
      <c r="AMK121" s="150"/>
    </row>
    <row r="122" spans="1:1025" ht="54" customHeight="1">
      <c r="A122" s="150"/>
      <c r="B122" s="150"/>
      <c r="C122" s="150"/>
      <c r="D122" s="150"/>
      <c r="E122" s="203">
        <f>500000/F116*100</f>
        <v>0.56795829432264455</v>
      </c>
      <c r="F122" s="201" t="s">
        <v>357</v>
      </c>
      <c r="G122" s="202">
        <v>500000</v>
      </c>
      <c r="H122" s="201"/>
      <c r="I122" s="201"/>
      <c r="L122" s="150"/>
      <c r="M122" s="150"/>
      <c r="N122" s="150"/>
      <c r="O122" s="150"/>
      <c r="P122" s="150"/>
      <c r="Q122" s="150"/>
      <c r="R122" s="150"/>
      <c r="S122" s="150"/>
      <c r="T122" s="150"/>
      <c r="U122" s="150"/>
      <c r="V122" s="150"/>
      <c r="W122" s="150"/>
      <c r="X122" s="150"/>
      <c r="Y122" s="150"/>
      <c r="Z122" s="150"/>
      <c r="AA122" s="150"/>
      <c r="AB122" s="150"/>
      <c r="AC122" s="150"/>
      <c r="AD122" s="150"/>
      <c r="AE122" s="150"/>
      <c r="AF122" s="150"/>
      <c r="AG122" s="150"/>
      <c r="AH122" s="150"/>
      <c r="AI122" s="150"/>
      <c r="AJ122" s="150"/>
      <c r="AK122" s="150"/>
      <c r="AL122" s="150"/>
      <c r="AM122" s="150"/>
      <c r="AN122" s="150"/>
      <c r="AO122" s="150"/>
      <c r="AP122" s="150"/>
      <c r="AQ122" s="150"/>
      <c r="AR122" s="150"/>
      <c r="AS122" s="150"/>
      <c r="AT122" s="150"/>
      <c r="AU122" s="150"/>
      <c r="AV122" s="150"/>
      <c r="AW122" s="150"/>
      <c r="AX122" s="150"/>
      <c r="AY122" s="150"/>
      <c r="AZ122" s="150"/>
      <c r="BA122" s="150"/>
      <c r="BB122" s="150"/>
      <c r="BC122" s="150"/>
      <c r="BD122" s="150"/>
      <c r="BE122" s="150"/>
      <c r="BF122" s="150"/>
      <c r="BG122" s="150"/>
      <c r="BH122" s="150"/>
      <c r="BI122" s="150"/>
      <c r="BJ122" s="150"/>
      <c r="BK122" s="150"/>
      <c r="BL122" s="150"/>
      <c r="BM122" s="150"/>
      <c r="BN122" s="150"/>
      <c r="BO122" s="150"/>
      <c r="BP122" s="150"/>
      <c r="BQ122" s="150"/>
      <c r="BR122" s="150"/>
      <c r="BS122" s="150"/>
      <c r="BT122" s="150"/>
      <c r="BU122" s="150"/>
      <c r="BV122" s="150"/>
      <c r="BW122" s="150"/>
      <c r="BX122" s="150"/>
      <c r="BY122" s="150"/>
      <c r="BZ122" s="150"/>
      <c r="CA122" s="150"/>
      <c r="CB122" s="150"/>
      <c r="CC122" s="150"/>
      <c r="CD122" s="150"/>
      <c r="CE122" s="150"/>
      <c r="CF122" s="150"/>
      <c r="CG122" s="150"/>
      <c r="CH122" s="150"/>
      <c r="CI122" s="150"/>
      <c r="CJ122" s="150"/>
      <c r="CK122" s="150"/>
      <c r="CL122" s="150"/>
      <c r="CM122" s="150"/>
      <c r="CN122" s="150"/>
      <c r="CO122" s="150"/>
      <c r="CP122" s="150"/>
      <c r="CQ122" s="150"/>
      <c r="CR122" s="150"/>
      <c r="CS122" s="150"/>
      <c r="CT122" s="150"/>
      <c r="CU122" s="150"/>
      <c r="CV122" s="150"/>
      <c r="CW122" s="150"/>
      <c r="CX122" s="150"/>
      <c r="CY122" s="150"/>
      <c r="CZ122" s="150"/>
      <c r="DA122" s="150"/>
      <c r="DB122" s="150"/>
      <c r="DC122" s="150"/>
      <c r="DD122" s="150"/>
      <c r="DE122" s="150"/>
      <c r="DF122" s="150"/>
      <c r="DG122" s="150"/>
      <c r="DH122" s="150"/>
      <c r="DI122" s="150"/>
      <c r="DJ122" s="150"/>
      <c r="DK122" s="150"/>
      <c r="DL122" s="150"/>
      <c r="DM122" s="150"/>
      <c r="DN122" s="150"/>
      <c r="DO122" s="150"/>
      <c r="DP122" s="150"/>
      <c r="DQ122" s="150"/>
      <c r="DR122" s="150"/>
      <c r="DS122" s="150"/>
      <c r="DT122" s="150"/>
      <c r="DU122" s="150"/>
      <c r="DV122" s="150"/>
      <c r="DW122" s="150"/>
      <c r="DX122" s="150"/>
      <c r="DY122" s="150"/>
      <c r="DZ122" s="150"/>
      <c r="EA122" s="150"/>
      <c r="EB122" s="150"/>
      <c r="EC122" s="150"/>
      <c r="ED122" s="150"/>
      <c r="EE122" s="150"/>
      <c r="EF122" s="150"/>
      <c r="EG122" s="150"/>
      <c r="EH122" s="150"/>
      <c r="EI122" s="150"/>
      <c r="EJ122" s="150"/>
      <c r="EK122" s="150"/>
      <c r="EL122" s="150"/>
      <c r="EM122" s="150"/>
      <c r="EN122" s="150"/>
      <c r="EO122" s="150"/>
      <c r="EP122" s="150"/>
      <c r="EQ122" s="150"/>
      <c r="ER122" s="150"/>
      <c r="ES122" s="150"/>
      <c r="ET122" s="150"/>
      <c r="EU122" s="150"/>
      <c r="EV122" s="150"/>
      <c r="EW122" s="150"/>
      <c r="EX122" s="150"/>
      <c r="EY122" s="150"/>
      <c r="EZ122" s="150"/>
      <c r="FA122" s="150"/>
      <c r="FB122" s="150"/>
      <c r="FC122" s="150"/>
      <c r="FD122" s="150"/>
      <c r="FE122" s="150"/>
      <c r="FF122" s="150"/>
      <c r="FG122" s="150"/>
      <c r="FH122" s="150"/>
      <c r="FI122" s="150"/>
      <c r="FJ122" s="150"/>
      <c r="FK122" s="150"/>
      <c r="FL122" s="150"/>
      <c r="FM122" s="150"/>
      <c r="FN122" s="150"/>
      <c r="FO122" s="150"/>
      <c r="FP122" s="150"/>
      <c r="FQ122" s="150"/>
      <c r="FR122" s="150"/>
      <c r="FS122" s="150"/>
      <c r="FT122" s="150"/>
      <c r="FU122" s="150"/>
      <c r="FV122" s="150"/>
      <c r="FW122" s="150"/>
      <c r="FX122" s="150"/>
      <c r="FY122" s="150"/>
      <c r="FZ122" s="150"/>
      <c r="GA122" s="150"/>
      <c r="GB122" s="150"/>
      <c r="GC122" s="150"/>
      <c r="GD122" s="150"/>
      <c r="GE122" s="150"/>
      <c r="GF122" s="150"/>
      <c r="GG122" s="150"/>
      <c r="GH122" s="150"/>
      <c r="GI122" s="150"/>
      <c r="GJ122" s="150"/>
      <c r="GK122" s="150"/>
      <c r="GL122" s="150"/>
      <c r="GM122" s="150"/>
      <c r="GN122" s="150"/>
      <c r="GO122" s="150"/>
      <c r="GP122" s="150"/>
      <c r="GQ122" s="150"/>
      <c r="GR122" s="150"/>
      <c r="GS122" s="150"/>
      <c r="GT122" s="150"/>
      <c r="GU122" s="150"/>
      <c r="GV122" s="150"/>
      <c r="GW122" s="150"/>
      <c r="GX122" s="150"/>
      <c r="GY122" s="150"/>
      <c r="GZ122" s="150"/>
      <c r="HA122" s="150"/>
      <c r="HB122" s="150"/>
      <c r="HC122" s="150"/>
      <c r="HD122" s="150"/>
      <c r="HE122" s="150"/>
      <c r="HF122" s="150"/>
      <c r="HG122" s="150"/>
      <c r="HH122" s="150"/>
      <c r="HI122" s="150"/>
      <c r="HJ122" s="150"/>
      <c r="HK122" s="150"/>
      <c r="HL122" s="150"/>
      <c r="HM122" s="150"/>
      <c r="HN122" s="150"/>
      <c r="HO122" s="150"/>
      <c r="HP122" s="150"/>
      <c r="HQ122" s="150"/>
      <c r="HR122" s="150"/>
      <c r="HS122" s="150"/>
      <c r="HT122" s="150"/>
      <c r="HU122" s="150"/>
      <c r="HV122" s="150"/>
      <c r="HW122" s="150"/>
      <c r="HX122" s="150"/>
      <c r="HY122" s="150"/>
      <c r="HZ122" s="150"/>
      <c r="IA122" s="150"/>
      <c r="IB122" s="150"/>
      <c r="IC122" s="150"/>
      <c r="ID122" s="150"/>
      <c r="IE122" s="150"/>
      <c r="IF122" s="150"/>
      <c r="IG122" s="150"/>
      <c r="IH122" s="150"/>
      <c r="II122" s="150"/>
      <c r="IJ122" s="150"/>
      <c r="IK122" s="150"/>
      <c r="IL122" s="150"/>
      <c r="IM122" s="150"/>
      <c r="IN122" s="150"/>
      <c r="IO122" s="150"/>
      <c r="IP122" s="150"/>
      <c r="IQ122" s="150"/>
      <c r="IR122" s="150"/>
      <c r="IS122" s="150"/>
      <c r="IT122" s="150"/>
      <c r="IU122" s="150"/>
      <c r="IV122" s="150"/>
      <c r="IW122" s="150"/>
      <c r="IX122" s="150"/>
      <c r="IY122" s="150"/>
      <c r="IZ122" s="150"/>
      <c r="JA122" s="150"/>
      <c r="JB122" s="150"/>
      <c r="JC122" s="150"/>
      <c r="JD122" s="150"/>
      <c r="JE122" s="150"/>
      <c r="JF122" s="150"/>
      <c r="JG122" s="150"/>
      <c r="JH122" s="150"/>
      <c r="JI122" s="150"/>
      <c r="JJ122" s="150"/>
      <c r="JK122" s="150"/>
      <c r="JL122" s="150"/>
      <c r="JM122" s="150"/>
      <c r="JN122" s="150"/>
      <c r="JO122" s="150"/>
      <c r="JP122" s="150"/>
      <c r="JQ122" s="150"/>
      <c r="JR122" s="150"/>
      <c r="JS122" s="150"/>
      <c r="JT122" s="150"/>
      <c r="JU122" s="150"/>
      <c r="JV122" s="150"/>
      <c r="JW122" s="150"/>
      <c r="JX122" s="150"/>
      <c r="JY122" s="150"/>
      <c r="JZ122" s="150"/>
      <c r="KA122" s="150"/>
      <c r="KB122" s="150"/>
      <c r="KC122" s="150"/>
      <c r="KD122" s="150"/>
      <c r="KE122" s="150"/>
      <c r="KF122" s="150"/>
      <c r="KG122" s="150"/>
      <c r="KH122" s="150"/>
      <c r="KI122" s="150"/>
      <c r="KJ122" s="150"/>
      <c r="KK122" s="150"/>
      <c r="KL122" s="150"/>
      <c r="KM122" s="150"/>
      <c r="KN122" s="150"/>
      <c r="KO122" s="150"/>
      <c r="KP122" s="150"/>
      <c r="KQ122" s="150"/>
      <c r="KR122" s="150"/>
      <c r="KS122" s="150"/>
      <c r="KT122" s="150"/>
      <c r="KU122" s="150"/>
      <c r="KV122" s="150"/>
      <c r="KW122" s="150"/>
      <c r="KX122" s="150"/>
      <c r="KY122" s="150"/>
      <c r="KZ122" s="150"/>
      <c r="LA122" s="150"/>
      <c r="LB122" s="150"/>
      <c r="LC122" s="150"/>
      <c r="LD122" s="150"/>
      <c r="LE122" s="150"/>
      <c r="LF122" s="150"/>
      <c r="LG122" s="150"/>
      <c r="LH122" s="150"/>
      <c r="LI122" s="150"/>
      <c r="LJ122" s="150"/>
      <c r="LK122" s="150"/>
      <c r="LL122" s="150"/>
      <c r="LM122" s="150"/>
      <c r="LN122" s="150"/>
      <c r="LO122" s="150"/>
      <c r="LP122" s="150"/>
      <c r="LQ122" s="150"/>
      <c r="LR122" s="150"/>
      <c r="LS122" s="150"/>
      <c r="LT122" s="150"/>
      <c r="LU122" s="150"/>
      <c r="LV122" s="150"/>
      <c r="LW122" s="150"/>
      <c r="LX122" s="150"/>
      <c r="LY122" s="150"/>
      <c r="LZ122" s="150"/>
      <c r="MA122" s="150"/>
      <c r="MB122" s="150"/>
      <c r="MC122" s="150"/>
      <c r="MD122" s="150"/>
      <c r="ME122" s="150"/>
      <c r="MF122" s="150"/>
      <c r="MG122" s="150"/>
      <c r="MH122" s="150"/>
      <c r="MI122" s="150"/>
      <c r="MJ122" s="150"/>
      <c r="MK122" s="150"/>
      <c r="ML122" s="150"/>
      <c r="MM122" s="150"/>
      <c r="MN122" s="150"/>
      <c r="MO122" s="150"/>
      <c r="MP122" s="150"/>
      <c r="MQ122" s="150"/>
      <c r="MR122" s="150"/>
      <c r="MS122" s="150"/>
      <c r="MT122" s="150"/>
      <c r="MU122" s="150"/>
      <c r="MV122" s="150"/>
      <c r="MW122" s="150"/>
      <c r="MX122" s="150"/>
      <c r="MY122" s="150"/>
      <c r="MZ122" s="150"/>
      <c r="NA122" s="150"/>
      <c r="NB122" s="150"/>
      <c r="NC122" s="150"/>
      <c r="ND122" s="150"/>
      <c r="NE122" s="150"/>
      <c r="NF122" s="150"/>
      <c r="NG122" s="150"/>
      <c r="NH122" s="150"/>
      <c r="NI122" s="150"/>
      <c r="NJ122" s="150"/>
      <c r="NK122" s="150"/>
      <c r="NL122" s="150"/>
      <c r="NM122" s="150"/>
      <c r="NN122" s="150"/>
      <c r="NO122" s="150"/>
      <c r="NP122" s="150"/>
      <c r="NQ122" s="150"/>
      <c r="NR122" s="150"/>
      <c r="NS122" s="150"/>
      <c r="NT122" s="150"/>
      <c r="NU122" s="150"/>
      <c r="NV122" s="150"/>
      <c r="NW122" s="150"/>
      <c r="NX122" s="150"/>
      <c r="NY122" s="150"/>
      <c r="NZ122" s="150"/>
      <c r="OA122" s="150"/>
      <c r="OB122" s="150"/>
      <c r="OC122" s="150"/>
      <c r="OD122" s="150"/>
      <c r="OE122" s="150"/>
      <c r="OF122" s="150"/>
      <c r="OG122" s="150"/>
      <c r="OH122" s="150"/>
      <c r="OI122" s="150"/>
      <c r="OJ122" s="150"/>
      <c r="OK122" s="150"/>
      <c r="OL122" s="150"/>
      <c r="OM122" s="150"/>
      <c r="ON122" s="150"/>
      <c r="OO122" s="150"/>
      <c r="OP122" s="150"/>
      <c r="OQ122" s="150"/>
      <c r="OR122" s="150"/>
      <c r="OS122" s="150"/>
      <c r="OT122" s="150"/>
      <c r="OU122" s="150"/>
      <c r="OV122" s="150"/>
      <c r="OW122" s="150"/>
      <c r="OX122" s="150"/>
      <c r="OY122" s="150"/>
      <c r="OZ122" s="150"/>
      <c r="PA122" s="150"/>
      <c r="PB122" s="150"/>
      <c r="PC122" s="150"/>
      <c r="PD122" s="150"/>
      <c r="PE122" s="150"/>
      <c r="PF122" s="150"/>
      <c r="PG122" s="150"/>
      <c r="PH122" s="150"/>
      <c r="PI122" s="150"/>
      <c r="PJ122" s="150"/>
      <c r="PK122" s="150"/>
      <c r="PL122" s="150"/>
      <c r="PM122" s="150"/>
      <c r="PN122" s="150"/>
      <c r="PO122" s="150"/>
      <c r="PP122" s="150"/>
      <c r="PQ122" s="150"/>
      <c r="PR122" s="150"/>
      <c r="PS122" s="150"/>
      <c r="PT122" s="150"/>
      <c r="PU122" s="150"/>
      <c r="PV122" s="150"/>
      <c r="PW122" s="150"/>
      <c r="PX122" s="150"/>
      <c r="PY122" s="150"/>
      <c r="PZ122" s="150"/>
      <c r="QA122" s="150"/>
      <c r="QB122" s="150"/>
      <c r="QC122" s="150"/>
      <c r="QD122" s="150"/>
      <c r="QE122" s="150"/>
      <c r="QF122" s="150"/>
      <c r="QG122" s="150"/>
      <c r="QH122" s="150"/>
      <c r="QI122" s="150"/>
      <c r="QJ122" s="150"/>
      <c r="QK122" s="150"/>
      <c r="QL122" s="150"/>
      <c r="QM122" s="150"/>
      <c r="QN122" s="150"/>
      <c r="QO122" s="150"/>
      <c r="QP122" s="150"/>
      <c r="QQ122" s="150"/>
      <c r="QR122" s="150"/>
      <c r="QS122" s="150"/>
      <c r="QT122" s="150"/>
      <c r="QU122" s="150"/>
      <c r="QV122" s="150"/>
      <c r="QW122" s="150"/>
      <c r="QX122" s="150"/>
      <c r="QY122" s="150"/>
      <c r="QZ122" s="150"/>
      <c r="RA122" s="150"/>
      <c r="RB122" s="150"/>
      <c r="RC122" s="150"/>
      <c r="RD122" s="150"/>
      <c r="RE122" s="150"/>
      <c r="RF122" s="150"/>
      <c r="RG122" s="150"/>
      <c r="RH122" s="150"/>
      <c r="RI122" s="150"/>
      <c r="RJ122" s="150"/>
      <c r="RK122" s="150"/>
      <c r="RL122" s="150"/>
      <c r="RM122" s="150"/>
      <c r="RN122" s="150"/>
      <c r="RO122" s="150"/>
      <c r="RP122" s="150"/>
      <c r="RQ122" s="150"/>
      <c r="RR122" s="150"/>
      <c r="RS122" s="150"/>
      <c r="RT122" s="150"/>
      <c r="RU122" s="150"/>
      <c r="RV122" s="150"/>
      <c r="RW122" s="150"/>
      <c r="RX122" s="150"/>
      <c r="RY122" s="150"/>
      <c r="RZ122" s="150"/>
      <c r="SA122" s="150"/>
      <c r="SB122" s="150"/>
      <c r="SC122" s="150"/>
      <c r="SD122" s="150"/>
      <c r="SE122" s="150"/>
      <c r="SF122" s="150"/>
      <c r="SG122" s="150"/>
      <c r="SH122" s="150"/>
      <c r="SI122" s="150"/>
      <c r="SJ122" s="150"/>
      <c r="SK122" s="150"/>
      <c r="SL122" s="150"/>
      <c r="SM122" s="150"/>
      <c r="SN122" s="150"/>
      <c r="SO122" s="150"/>
      <c r="SP122" s="150"/>
      <c r="SQ122" s="150"/>
      <c r="SR122" s="150"/>
      <c r="SS122" s="150"/>
      <c r="ST122" s="150"/>
      <c r="SU122" s="150"/>
      <c r="SV122" s="150"/>
      <c r="SW122" s="150"/>
      <c r="SX122" s="150"/>
      <c r="SY122" s="150"/>
      <c r="SZ122" s="150"/>
      <c r="TA122" s="150"/>
      <c r="TB122" s="150"/>
      <c r="TC122" s="150"/>
      <c r="TD122" s="150"/>
      <c r="TE122" s="150"/>
      <c r="TF122" s="150"/>
      <c r="TG122" s="150"/>
      <c r="TH122" s="150"/>
      <c r="TI122" s="150"/>
      <c r="TJ122" s="150"/>
      <c r="TK122" s="150"/>
      <c r="TL122" s="150"/>
      <c r="TM122" s="150"/>
      <c r="TN122" s="150"/>
      <c r="TO122" s="150"/>
      <c r="TP122" s="150"/>
      <c r="TQ122" s="150"/>
      <c r="TR122" s="150"/>
      <c r="TS122" s="150"/>
      <c r="TT122" s="150"/>
      <c r="TU122" s="150"/>
      <c r="TV122" s="150"/>
      <c r="TW122" s="150"/>
      <c r="TX122" s="150"/>
      <c r="TY122" s="150"/>
      <c r="TZ122" s="150"/>
      <c r="UA122" s="150"/>
      <c r="UB122" s="150"/>
      <c r="UC122" s="150"/>
      <c r="UD122" s="150"/>
      <c r="UE122" s="150"/>
      <c r="UF122" s="150"/>
      <c r="UG122" s="150"/>
      <c r="UH122" s="150"/>
      <c r="UI122" s="150"/>
      <c r="UJ122" s="150"/>
      <c r="UK122" s="150"/>
      <c r="UL122" s="150"/>
      <c r="UM122" s="150"/>
      <c r="UN122" s="150"/>
      <c r="UO122" s="150"/>
      <c r="UP122" s="150"/>
      <c r="UQ122" s="150"/>
      <c r="UR122" s="150"/>
      <c r="US122" s="150"/>
      <c r="UT122" s="150"/>
      <c r="UU122" s="150"/>
      <c r="UV122" s="150"/>
      <c r="UW122" s="150"/>
      <c r="UX122" s="150"/>
      <c r="UY122" s="150"/>
      <c r="UZ122" s="150"/>
      <c r="VA122" s="150"/>
      <c r="VB122" s="150"/>
      <c r="VC122" s="150"/>
      <c r="VD122" s="150"/>
      <c r="VE122" s="150"/>
      <c r="VF122" s="150"/>
      <c r="VG122" s="150"/>
      <c r="VH122" s="150"/>
      <c r="VI122" s="150"/>
      <c r="VJ122" s="150"/>
      <c r="VK122" s="150"/>
      <c r="VL122" s="150"/>
      <c r="VM122" s="150"/>
      <c r="VN122" s="150"/>
      <c r="VO122" s="150"/>
      <c r="VP122" s="150"/>
      <c r="VQ122" s="150"/>
      <c r="VR122" s="150"/>
      <c r="VS122" s="150"/>
      <c r="VT122" s="150"/>
      <c r="VU122" s="150"/>
      <c r="VV122" s="150"/>
      <c r="VW122" s="150"/>
      <c r="VX122" s="150"/>
      <c r="VY122" s="150"/>
      <c r="VZ122" s="150"/>
      <c r="WA122" s="150"/>
      <c r="WB122" s="150"/>
      <c r="WC122" s="150"/>
      <c r="WD122" s="150"/>
      <c r="WE122" s="150"/>
      <c r="WF122" s="150"/>
      <c r="WG122" s="150"/>
      <c r="WH122" s="150"/>
      <c r="WI122" s="150"/>
      <c r="WJ122" s="150"/>
      <c r="WK122" s="150"/>
      <c r="WL122" s="150"/>
      <c r="WM122" s="150"/>
      <c r="WN122" s="150"/>
      <c r="WO122" s="150"/>
      <c r="WP122" s="150"/>
      <c r="WQ122" s="150"/>
      <c r="WR122" s="150"/>
      <c r="WS122" s="150"/>
      <c r="WT122" s="150"/>
      <c r="WU122" s="150"/>
      <c r="WV122" s="150"/>
      <c r="WW122" s="150"/>
      <c r="WX122" s="150"/>
      <c r="WY122" s="150"/>
      <c r="WZ122" s="150"/>
      <c r="XA122" s="150"/>
      <c r="XB122" s="150"/>
      <c r="XC122" s="150"/>
      <c r="XD122" s="150"/>
      <c r="XE122" s="150"/>
      <c r="XF122" s="150"/>
      <c r="XG122" s="150"/>
      <c r="XH122" s="150"/>
      <c r="XI122" s="150"/>
      <c r="XJ122" s="150"/>
      <c r="XK122" s="150"/>
      <c r="XL122" s="150"/>
      <c r="XM122" s="150"/>
      <c r="XN122" s="150"/>
      <c r="XO122" s="150"/>
      <c r="XP122" s="150"/>
      <c r="XQ122" s="150"/>
      <c r="XR122" s="150"/>
      <c r="XS122" s="150"/>
      <c r="XT122" s="150"/>
      <c r="XU122" s="150"/>
      <c r="XV122" s="150"/>
      <c r="XW122" s="150"/>
      <c r="XX122" s="150"/>
      <c r="XY122" s="150"/>
      <c r="XZ122" s="150"/>
      <c r="YA122" s="150"/>
      <c r="YB122" s="150"/>
      <c r="YC122" s="150"/>
      <c r="YD122" s="150"/>
      <c r="YE122" s="150"/>
      <c r="YF122" s="150"/>
      <c r="YG122" s="150"/>
      <c r="YH122" s="150"/>
      <c r="YI122" s="150"/>
      <c r="YJ122" s="150"/>
      <c r="YK122" s="150"/>
      <c r="YL122" s="150"/>
      <c r="YM122" s="150"/>
      <c r="YN122" s="150"/>
      <c r="YO122" s="150"/>
      <c r="YP122" s="150"/>
      <c r="YQ122" s="150"/>
      <c r="YR122" s="150"/>
      <c r="YS122" s="150"/>
      <c r="YT122" s="150"/>
      <c r="YU122" s="150"/>
      <c r="YV122" s="150"/>
      <c r="YW122" s="150"/>
      <c r="YX122" s="150"/>
      <c r="YY122" s="150"/>
      <c r="YZ122" s="150"/>
      <c r="ZA122" s="150"/>
      <c r="ZB122" s="150"/>
      <c r="ZC122" s="150"/>
      <c r="ZD122" s="150"/>
      <c r="ZE122" s="150"/>
      <c r="ZF122" s="150"/>
      <c r="ZG122" s="150"/>
      <c r="ZH122" s="150"/>
      <c r="ZI122" s="150"/>
      <c r="ZJ122" s="150"/>
      <c r="ZK122" s="150"/>
      <c r="ZL122" s="150"/>
      <c r="ZM122" s="150"/>
      <c r="ZN122" s="150"/>
      <c r="ZO122" s="150"/>
      <c r="ZP122" s="150"/>
      <c r="ZQ122" s="150"/>
      <c r="ZR122" s="150"/>
      <c r="ZS122" s="150"/>
      <c r="ZT122" s="150"/>
      <c r="ZU122" s="150"/>
      <c r="ZV122" s="150"/>
      <c r="ZW122" s="150"/>
      <c r="ZX122" s="150"/>
      <c r="ZY122" s="150"/>
      <c r="ZZ122" s="150"/>
      <c r="AAA122" s="150"/>
      <c r="AAB122" s="150"/>
      <c r="AAC122" s="150"/>
      <c r="AAD122" s="150"/>
      <c r="AAE122" s="150"/>
      <c r="AAF122" s="150"/>
      <c r="AAG122" s="150"/>
      <c r="AAH122" s="150"/>
      <c r="AAI122" s="150"/>
      <c r="AAJ122" s="150"/>
      <c r="AAK122" s="150"/>
      <c r="AAL122" s="150"/>
      <c r="AAM122" s="150"/>
      <c r="AAN122" s="150"/>
      <c r="AAO122" s="150"/>
      <c r="AAP122" s="150"/>
      <c r="AAQ122" s="150"/>
      <c r="AAR122" s="150"/>
      <c r="AAS122" s="150"/>
      <c r="AAT122" s="150"/>
      <c r="AAU122" s="150"/>
      <c r="AAV122" s="150"/>
      <c r="AAW122" s="150"/>
      <c r="AAX122" s="150"/>
      <c r="AAY122" s="150"/>
      <c r="AAZ122" s="150"/>
      <c r="ABA122" s="150"/>
      <c r="ABB122" s="150"/>
      <c r="ABC122" s="150"/>
      <c r="ABD122" s="150"/>
      <c r="ABE122" s="150"/>
      <c r="ABF122" s="150"/>
      <c r="ABG122" s="150"/>
      <c r="ABH122" s="150"/>
      <c r="ABI122" s="150"/>
      <c r="ABJ122" s="150"/>
      <c r="ABK122" s="150"/>
      <c r="ABL122" s="150"/>
      <c r="ABM122" s="150"/>
      <c r="ABN122" s="150"/>
      <c r="ABO122" s="150"/>
      <c r="ABP122" s="150"/>
      <c r="ABQ122" s="150"/>
      <c r="ABR122" s="150"/>
      <c r="ABS122" s="150"/>
      <c r="ABT122" s="150"/>
      <c r="ABU122" s="150"/>
      <c r="ABV122" s="150"/>
      <c r="ABW122" s="150"/>
      <c r="ABX122" s="150"/>
      <c r="ABY122" s="150"/>
      <c r="ABZ122" s="150"/>
      <c r="ACA122" s="150"/>
      <c r="ACB122" s="150"/>
      <c r="ACC122" s="150"/>
      <c r="ACD122" s="150"/>
      <c r="ACE122" s="150"/>
      <c r="ACF122" s="150"/>
      <c r="ACG122" s="150"/>
      <c r="ACH122" s="150"/>
      <c r="ACI122" s="150"/>
      <c r="ACJ122" s="150"/>
      <c r="ACK122" s="150"/>
      <c r="ACL122" s="150"/>
      <c r="ACM122" s="150"/>
      <c r="ACN122" s="150"/>
      <c r="ACO122" s="150"/>
      <c r="ACP122" s="150"/>
      <c r="ACQ122" s="150"/>
      <c r="ACR122" s="150"/>
      <c r="ACS122" s="150"/>
      <c r="ACT122" s="150"/>
      <c r="ACU122" s="150"/>
      <c r="ACV122" s="150"/>
      <c r="ACW122" s="150"/>
      <c r="ACX122" s="150"/>
      <c r="ACY122" s="150"/>
      <c r="ACZ122" s="150"/>
      <c r="ADA122" s="150"/>
      <c r="ADB122" s="150"/>
      <c r="ADC122" s="150"/>
      <c r="ADD122" s="150"/>
      <c r="ADE122" s="150"/>
      <c r="ADF122" s="150"/>
      <c r="ADG122" s="150"/>
      <c r="ADH122" s="150"/>
      <c r="ADI122" s="150"/>
      <c r="ADJ122" s="150"/>
      <c r="ADK122" s="150"/>
      <c r="ADL122" s="150"/>
      <c r="ADM122" s="150"/>
      <c r="ADN122" s="150"/>
      <c r="ADO122" s="150"/>
      <c r="ADP122" s="150"/>
      <c r="ADQ122" s="150"/>
      <c r="ADR122" s="150"/>
      <c r="ADS122" s="150"/>
      <c r="ADT122" s="150"/>
      <c r="ADU122" s="150"/>
      <c r="ADV122" s="150"/>
      <c r="ADW122" s="150"/>
      <c r="ADX122" s="150"/>
      <c r="ADY122" s="150"/>
      <c r="ADZ122" s="150"/>
      <c r="AEA122" s="150"/>
      <c r="AEB122" s="150"/>
      <c r="AEC122" s="150"/>
      <c r="AED122" s="150"/>
      <c r="AEE122" s="150"/>
      <c r="AEF122" s="150"/>
      <c r="AEG122" s="150"/>
      <c r="AEH122" s="150"/>
      <c r="AEI122" s="150"/>
      <c r="AEJ122" s="150"/>
      <c r="AEK122" s="150"/>
      <c r="AEL122" s="150"/>
      <c r="AEM122" s="150"/>
      <c r="AEN122" s="150"/>
      <c r="AEO122" s="150"/>
      <c r="AEP122" s="150"/>
      <c r="AEQ122" s="150"/>
      <c r="AER122" s="150"/>
      <c r="AES122" s="150"/>
      <c r="AET122" s="150"/>
      <c r="AEU122" s="150"/>
      <c r="AEV122" s="150"/>
      <c r="AEW122" s="150"/>
      <c r="AEX122" s="150"/>
      <c r="AEY122" s="150"/>
      <c r="AEZ122" s="150"/>
      <c r="AFA122" s="150"/>
      <c r="AFB122" s="150"/>
      <c r="AFC122" s="150"/>
      <c r="AFD122" s="150"/>
      <c r="AFE122" s="150"/>
      <c r="AFF122" s="150"/>
      <c r="AFG122" s="150"/>
      <c r="AFH122" s="150"/>
      <c r="AFI122" s="150"/>
      <c r="AFJ122" s="150"/>
      <c r="AFK122" s="150"/>
      <c r="AFL122" s="150"/>
      <c r="AFM122" s="150"/>
      <c r="AFN122" s="150"/>
      <c r="AFO122" s="150"/>
      <c r="AFP122" s="150"/>
      <c r="AFQ122" s="150"/>
      <c r="AFR122" s="150"/>
      <c r="AFS122" s="150"/>
      <c r="AFT122" s="150"/>
      <c r="AFU122" s="150"/>
      <c r="AFV122" s="150"/>
      <c r="AFW122" s="150"/>
      <c r="AFX122" s="150"/>
      <c r="AFY122" s="150"/>
      <c r="AFZ122" s="150"/>
      <c r="AGA122" s="150"/>
      <c r="AGB122" s="150"/>
      <c r="AGC122" s="150"/>
      <c r="AGD122" s="150"/>
      <c r="AGE122" s="150"/>
      <c r="AGF122" s="150"/>
      <c r="AGG122" s="150"/>
      <c r="AGH122" s="150"/>
      <c r="AGI122" s="150"/>
      <c r="AGJ122" s="150"/>
      <c r="AGK122" s="150"/>
      <c r="AGL122" s="150"/>
      <c r="AGM122" s="150"/>
      <c r="AGN122" s="150"/>
      <c r="AGO122" s="150"/>
      <c r="AGP122" s="150"/>
      <c r="AGQ122" s="150"/>
      <c r="AGR122" s="150"/>
      <c r="AGS122" s="150"/>
      <c r="AGT122" s="150"/>
      <c r="AGU122" s="150"/>
      <c r="AGV122" s="150"/>
      <c r="AGW122" s="150"/>
      <c r="AGX122" s="150"/>
      <c r="AGY122" s="150"/>
      <c r="AGZ122" s="150"/>
      <c r="AHA122" s="150"/>
      <c r="AHB122" s="150"/>
      <c r="AHC122" s="150"/>
      <c r="AHD122" s="150"/>
      <c r="AHE122" s="150"/>
      <c r="AHF122" s="150"/>
      <c r="AHG122" s="150"/>
      <c r="AHH122" s="150"/>
      <c r="AHI122" s="150"/>
      <c r="AHJ122" s="150"/>
      <c r="AHK122" s="150"/>
      <c r="AHL122" s="150"/>
      <c r="AHM122" s="150"/>
      <c r="AHN122" s="150"/>
      <c r="AHO122" s="150"/>
      <c r="AHP122" s="150"/>
      <c r="AHQ122" s="150"/>
      <c r="AHR122" s="150"/>
      <c r="AHS122" s="150"/>
      <c r="AHT122" s="150"/>
      <c r="AHU122" s="150"/>
      <c r="AHV122" s="150"/>
      <c r="AHW122" s="150"/>
      <c r="AHX122" s="150"/>
      <c r="AHY122" s="150"/>
      <c r="AHZ122" s="150"/>
      <c r="AIA122" s="150"/>
      <c r="AIB122" s="150"/>
      <c r="AIC122" s="150"/>
      <c r="AID122" s="150"/>
      <c r="AIE122" s="150"/>
      <c r="AIF122" s="150"/>
      <c r="AIG122" s="150"/>
      <c r="AIH122" s="150"/>
      <c r="AII122" s="150"/>
      <c r="AIJ122" s="150"/>
      <c r="AIK122" s="150"/>
      <c r="AIL122" s="150"/>
      <c r="AIM122" s="150"/>
      <c r="AIN122" s="150"/>
      <c r="AIO122" s="150"/>
      <c r="AIP122" s="150"/>
      <c r="AIQ122" s="150"/>
      <c r="AIR122" s="150"/>
      <c r="AIS122" s="150"/>
      <c r="AIT122" s="150"/>
      <c r="AIU122" s="150"/>
      <c r="AIV122" s="150"/>
      <c r="AIW122" s="150"/>
      <c r="AIX122" s="150"/>
      <c r="AIY122" s="150"/>
      <c r="AIZ122" s="150"/>
      <c r="AJA122" s="150"/>
      <c r="AJB122" s="150"/>
      <c r="AJC122" s="150"/>
      <c r="AJD122" s="150"/>
      <c r="AJE122" s="150"/>
      <c r="AJF122" s="150"/>
      <c r="AJG122" s="150"/>
      <c r="AJH122" s="150"/>
      <c r="AJI122" s="150"/>
      <c r="AJJ122" s="150"/>
      <c r="AJK122" s="150"/>
      <c r="AJL122" s="150"/>
      <c r="AJM122" s="150"/>
      <c r="AJN122" s="150"/>
      <c r="AJO122" s="150"/>
      <c r="AJP122" s="150"/>
      <c r="AJQ122" s="150"/>
      <c r="AJR122" s="150"/>
      <c r="AJS122" s="150"/>
      <c r="AJT122" s="150"/>
      <c r="AJU122" s="150"/>
      <c r="AJV122" s="150"/>
      <c r="AJW122" s="150"/>
      <c r="AJX122" s="150"/>
      <c r="AJY122" s="150"/>
      <c r="AJZ122" s="150"/>
      <c r="AKA122" s="150"/>
      <c r="AKB122" s="150"/>
      <c r="AKC122" s="150"/>
      <c r="AKD122" s="150"/>
      <c r="AKE122" s="150"/>
      <c r="AKF122" s="150"/>
      <c r="AKG122" s="150"/>
      <c r="AKH122" s="150"/>
      <c r="AKI122" s="150"/>
      <c r="AKJ122" s="150"/>
      <c r="AKK122" s="150"/>
      <c r="AKL122" s="150"/>
      <c r="AKM122" s="150"/>
      <c r="AKN122" s="150"/>
      <c r="AKO122" s="150"/>
      <c r="AKP122" s="150"/>
      <c r="AKQ122" s="150"/>
      <c r="AKR122" s="150"/>
      <c r="AKS122" s="150"/>
      <c r="AKT122" s="150"/>
      <c r="AKU122" s="150"/>
      <c r="AKV122" s="150"/>
      <c r="AKW122" s="150"/>
      <c r="AKX122" s="150"/>
      <c r="AKY122" s="150"/>
      <c r="AKZ122" s="150"/>
      <c r="ALA122" s="150"/>
      <c r="ALB122" s="150"/>
      <c r="ALC122" s="150"/>
      <c r="ALD122" s="150"/>
      <c r="ALE122" s="150"/>
      <c r="ALF122" s="150"/>
      <c r="ALG122" s="150"/>
      <c r="ALH122" s="150"/>
      <c r="ALI122" s="150"/>
      <c r="ALJ122" s="150"/>
      <c r="ALK122" s="150"/>
      <c r="ALL122" s="150"/>
      <c r="ALM122" s="150"/>
      <c r="ALN122" s="150"/>
      <c r="ALO122" s="150"/>
      <c r="ALP122" s="150"/>
      <c r="ALQ122" s="150"/>
      <c r="ALR122" s="150"/>
      <c r="ALS122" s="150"/>
      <c r="ALT122" s="150"/>
      <c r="ALU122" s="150"/>
      <c r="ALV122" s="150"/>
      <c r="ALW122" s="150"/>
      <c r="ALX122" s="150"/>
      <c r="ALY122" s="150"/>
      <c r="ALZ122" s="150"/>
      <c r="AMA122" s="150"/>
      <c r="AMB122" s="150"/>
      <c r="AMC122" s="150"/>
      <c r="AMD122" s="150"/>
      <c r="AME122" s="150"/>
      <c r="AMF122" s="150"/>
      <c r="AMG122" s="150"/>
      <c r="AMH122" s="150"/>
      <c r="AMI122" s="150"/>
      <c r="AMJ122" s="150"/>
      <c r="AMK122" s="150"/>
    </row>
    <row r="123" spans="1:1025" ht="16.5" customHeight="1">
      <c r="A123" s="150"/>
      <c r="B123" s="150"/>
      <c r="C123" s="150"/>
      <c r="D123" s="150"/>
      <c r="E123" s="201"/>
      <c r="F123" s="201" t="s">
        <v>358</v>
      </c>
      <c r="G123" s="202">
        <f>I130-F116</f>
        <v>-8791077</v>
      </c>
      <c r="H123" s="201"/>
      <c r="I123" s="201"/>
      <c r="L123" s="150"/>
      <c r="M123" s="150"/>
      <c r="N123" s="150"/>
      <c r="O123" s="150"/>
      <c r="P123" s="150"/>
      <c r="Q123" s="150"/>
      <c r="R123" s="150"/>
      <c r="S123" s="150"/>
      <c r="T123" s="150"/>
      <c r="U123" s="150"/>
      <c r="V123" s="150"/>
      <c r="W123" s="150"/>
      <c r="X123" s="150"/>
      <c r="Y123" s="150"/>
      <c r="Z123" s="150"/>
      <c r="AA123" s="150"/>
      <c r="AB123" s="150"/>
      <c r="AC123" s="150"/>
      <c r="AD123" s="150"/>
      <c r="AE123" s="150"/>
      <c r="AF123" s="150"/>
      <c r="AG123" s="150"/>
      <c r="AH123" s="150"/>
      <c r="AI123" s="150"/>
      <c r="AJ123" s="150"/>
      <c r="AK123" s="150"/>
      <c r="AL123" s="150"/>
      <c r="AM123" s="150"/>
      <c r="AN123" s="150"/>
      <c r="AO123" s="150"/>
      <c r="AP123" s="150"/>
      <c r="AQ123" s="150"/>
      <c r="AR123" s="150"/>
      <c r="AS123" s="150"/>
      <c r="AT123" s="150"/>
      <c r="AU123" s="150"/>
      <c r="AV123" s="150"/>
      <c r="AW123" s="150"/>
      <c r="AX123" s="150"/>
      <c r="AY123" s="150"/>
      <c r="AZ123" s="150"/>
      <c r="BA123" s="150"/>
      <c r="BB123" s="150"/>
      <c r="BC123" s="150"/>
      <c r="BD123" s="150"/>
      <c r="BE123" s="150"/>
      <c r="BF123" s="150"/>
      <c r="BG123" s="150"/>
      <c r="BH123" s="150"/>
      <c r="BI123" s="150"/>
      <c r="BJ123" s="150"/>
      <c r="BK123" s="150"/>
      <c r="BL123" s="150"/>
      <c r="BM123" s="150"/>
      <c r="BN123" s="150"/>
      <c r="BO123" s="150"/>
      <c r="BP123" s="150"/>
      <c r="BQ123" s="150"/>
      <c r="BR123" s="150"/>
      <c r="BS123" s="150"/>
      <c r="BT123" s="150"/>
      <c r="BU123" s="150"/>
      <c r="BV123" s="150"/>
      <c r="BW123" s="150"/>
      <c r="BX123" s="150"/>
      <c r="BY123" s="150"/>
      <c r="BZ123" s="150"/>
      <c r="CA123" s="150"/>
      <c r="CB123" s="150"/>
      <c r="CC123" s="150"/>
      <c r="CD123" s="150"/>
      <c r="CE123" s="150"/>
      <c r="CF123" s="150"/>
      <c r="CG123" s="150"/>
      <c r="CH123" s="150"/>
      <c r="CI123" s="150"/>
      <c r="CJ123" s="150"/>
      <c r="CK123" s="150"/>
      <c r="CL123" s="150"/>
      <c r="CM123" s="150"/>
      <c r="CN123" s="150"/>
      <c r="CO123" s="150"/>
      <c r="CP123" s="150"/>
      <c r="CQ123" s="150"/>
      <c r="CR123" s="150"/>
      <c r="CS123" s="150"/>
      <c r="CT123" s="150"/>
      <c r="CU123" s="150"/>
      <c r="CV123" s="150"/>
      <c r="CW123" s="150"/>
      <c r="CX123" s="150"/>
      <c r="CY123" s="150"/>
      <c r="CZ123" s="150"/>
      <c r="DA123" s="150"/>
      <c r="DB123" s="150"/>
      <c r="DC123" s="150"/>
      <c r="DD123" s="150"/>
      <c r="DE123" s="150"/>
      <c r="DF123" s="150"/>
      <c r="DG123" s="150"/>
      <c r="DH123" s="150"/>
      <c r="DI123" s="150"/>
      <c r="DJ123" s="150"/>
      <c r="DK123" s="150"/>
      <c r="DL123" s="150"/>
      <c r="DM123" s="150"/>
      <c r="DN123" s="150"/>
      <c r="DO123" s="150"/>
      <c r="DP123" s="150"/>
      <c r="DQ123" s="150"/>
      <c r="DR123" s="150"/>
      <c r="DS123" s="150"/>
      <c r="DT123" s="150"/>
      <c r="DU123" s="150"/>
      <c r="DV123" s="150"/>
      <c r="DW123" s="150"/>
      <c r="DX123" s="150"/>
      <c r="DY123" s="150"/>
      <c r="DZ123" s="150"/>
      <c r="EA123" s="150"/>
      <c r="EB123" s="150"/>
      <c r="EC123" s="150"/>
      <c r="ED123" s="150"/>
      <c r="EE123" s="150"/>
      <c r="EF123" s="150"/>
      <c r="EG123" s="150"/>
      <c r="EH123" s="150"/>
      <c r="EI123" s="150"/>
      <c r="EJ123" s="150"/>
      <c r="EK123" s="150"/>
      <c r="EL123" s="150"/>
      <c r="EM123" s="150"/>
      <c r="EN123" s="150"/>
      <c r="EO123" s="150"/>
      <c r="EP123" s="150"/>
      <c r="EQ123" s="150"/>
      <c r="ER123" s="150"/>
      <c r="ES123" s="150"/>
      <c r="ET123" s="150"/>
      <c r="EU123" s="150"/>
      <c r="EV123" s="150"/>
      <c r="EW123" s="150"/>
      <c r="EX123" s="150"/>
      <c r="EY123" s="150"/>
      <c r="EZ123" s="150"/>
      <c r="FA123" s="150"/>
      <c r="FB123" s="150"/>
      <c r="FC123" s="150"/>
      <c r="FD123" s="150"/>
      <c r="FE123" s="150"/>
      <c r="FF123" s="150"/>
      <c r="FG123" s="150"/>
      <c r="FH123" s="150"/>
      <c r="FI123" s="150"/>
      <c r="FJ123" s="150"/>
      <c r="FK123" s="150"/>
      <c r="FL123" s="150"/>
      <c r="FM123" s="150"/>
      <c r="FN123" s="150"/>
      <c r="FO123" s="150"/>
      <c r="FP123" s="150"/>
      <c r="FQ123" s="150"/>
      <c r="FR123" s="150"/>
      <c r="FS123" s="150"/>
      <c r="FT123" s="150"/>
      <c r="FU123" s="150"/>
      <c r="FV123" s="150"/>
      <c r="FW123" s="150"/>
      <c r="FX123" s="150"/>
      <c r="FY123" s="150"/>
      <c r="FZ123" s="150"/>
      <c r="GA123" s="150"/>
      <c r="GB123" s="150"/>
      <c r="GC123" s="150"/>
      <c r="GD123" s="150"/>
      <c r="GE123" s="150"/>
      <c r="GF123" s="150"/>
      <c r="GG123" s="150"/>
      <c r="GH123" s="150"/>
      <c r="GI123" s="150"/>
      <c r="GJ123" s="150"/>
      <c r="GK123" s="150"/>
      <c r="GL123" s="150"/>
      <c r="GM123" s="150"/>
      <c r="GN123" s="150"/>
      <c r="GO123" s="150"/>
      <c r="GP123" s="150"/>
      <c r="GQ123" s="150"/>
      <c r="GR123" s="150"/>
      <c r="GS123" s="150"/>
      <c r="GT123" s="150"/>
      <c r="GU123" s="150"/>
      <c r="GV123" s="150"/>
      <c r="GW123" s="150"/>
      <c r="GX123" s="150"/>
      <c r="GY123" s="150"/>
      <c r="GZ123" s="150"/>
      <c r="HA123" s="150"/>
      <c r="HB123" s="150"/>
      <c r="HC123" s="150"/>
      <c r="HD123" s="150"/>
      <c r="HE123" s="150"/>
      <c r="HF123" s="150"/>
      <c r="HG123" s="150"/>
      <c r="HH123" s="150"/>
      <c r="HI123" s="150"/>
      <c r="HJ123" s="150"/>
      <c r="HK123" s="150"/>
      <c r="HL123" s="150"/>
      <c r="HM123" s="150"/>
      <c r="HN123" s="150"/>
      <c r="HO123" s="150"/>
      <c r="HP123" s="150"/>
      <c r="HQ123" s="150"/>
      <c r="HR123" s="150"/>
      <c r="HS123" s="150"/>
      <c r="HT123" s="150"/>
      <c r="HU123" s="150"/>
      <c r="HV123" s="150"/>
      <c r="HW123" s="150"/>
      <c r="HX123" s="150"/>
      <c r="HY123" s="150"/>
      <c r="HZ123" s="150"/>
      <c r="IA123" s="150"/>
      <c r="IB123" s="150"/>
      <c r="IC123" s="150"/>
      <c r="ID123" s="150"/>
      <c r="IE123" s="150"/>
      <c r="IF123" s="150"/>
      <c r="IG123" s="150"/>
      <c r="IH123" s="150"/>
      <c r="II123" s="150"/>
      <c r="IJ123" s="150"/>
      <c r="IK123" s="150"/>
      <c r="IL123" s="150"/>
      <c r="IM123" s="150"/>
      <c r="IN123" s="150"/>
      <c r="IO123" s="150"/>
      <c r="IP123" s="150"/>
      <c r="IQ123" s="150"/>
      <c r="IR123" s="150"/>
      <c r="IS123" s="150"/>
      <c r="IT123" s="150"/>
      <c r="IU123" s="150"/>
      <c r="IV123" s="150"/>
      <c r="IW123" s="150"/>
      <c r="IX123" s="150"/>
      <c r="IY123" s="150"/>
      <c r="IZ123" s="150"/>
      <c r="JA123" s="150"/>
      <c r="JB123" s="150"/>
      <c r="JC123" s="150"/>
      <c r="JD123" s="150"/>
      <c r="JE123" s="150"/>
      <c r="JF123" s="150"/>
      <c r="JG123" s="150"/>
      <c r="JH123" s="150"/>
      <c r="JI123" s="150"/>
      <c r="JJ123" s="150"/>
      <c r="JK123" s="150"/>
      <c r="JL123" s="150"/>
      <c r="JM123" s="150"/>
      <c r="JN123" s="150"/>
      <c r="JO123" s="150"/>
      <c r="JP123" s="150"/>
      <c r="JQ123" s="150"/>
      <c r="JR123" s="150"/>
      <c r="JS123" s="150"/>
      <c r="JT123" s="150"/>
      <c r="JU123" s="150"/>
      <c r="JV123" s="150"/>
      <c r="JW123" s="150"/>
      <c r="JX123" s="150"/>
      <c r="JY123" s="150"/>
      <c r="JZ123" s="150"/>
      <c r="KA123" s="150"/>
      <c r="KB123" s="150"/>
      <c r="KC123" s="150"/>
      <c r="KD123" s="150"/>
      <c r="KE123" s="150"/>
      <c r="KF123" s="150"/>
      <c r="KG123" s="150"/>
      <c r="KH123" s="150"/>
      <c r="KI123" s="150"/>
      <c r="KJ123" s="150"/>
      <c r="KK123" s="150"/>
      <c r="KL123" s="150"/>
      <c r="KM123" s="150"/>
      <c r="KN123" s="150"/>
      <c r="KO123" s="150"/>
      <c r="KP123" s="150"/>
      <c r="KQ123" s="150"/>
      <c r="KR123" s="150"/>
      <c r="KS123" s="150"/>
      <c r="KT123" s="150"/>
      <c r="KU123" s="150"/>
      <c r="KV123" s="150"/>
      <c r="KW123" s="150"/>
      <c r="KX123" s="150"/>
      <c r="KY123" s="150"/>
      <c r="KZ123" s="150"/>
      <c r="LA123" s="150"/>
      <c r="LB123" s="150"/>
      <c r="LC123" s="150"/>
      <c r="LD123" s="150"/>
      <c r="LE123" s="150"/>
      <c r="LF123" s="150"/>
      <c r="LG123" s="150"/>
      <c r="LH123" s="150"/>
      <c r="LI123" s="150"/>
      <c r="LJ123" s="150"/>
      <c r="LK123" s="150"/>
      <c r="LL123" s="150"/>
      <c r="LM123" s="150"/>
      <c r="LN123" s="150"/>
      <c r="LO123" s="150"/>
      <c r="LP123" s="150"/>
      <c r="LQ123" s="150"/>
      <c r="LR123" s="150"/>
      <c r="LS123" s="150"/>
      <c r="LT123" s="150"/>
      <c r="LU123" s="150"/>
      <c r="LV123" s="150"/>
      <c r="LW123" s="150"/>
      <c r="LX123" s="150"/>
      <c r="LY123" s="150"/>
      <c r="LZ123" s="150"/>
      <c r="MA123" s="150"/>
      <c r="MB123" s="150"/>
      <c r="MC123" s="150"/>
      <c r="MD123" s="150"/>
      <c r="ME123" s="150"/>
      <c r="MF123" s="150"/>
      <c r="MG123" s="150"/>
      <c r="MH123" s="150"/>
      <c r="MI123" s="150"/>
      <c r="MJ123" s="150"/>
      <c r="MK123" s="150"/>
      <c r="ML123" s="150"/>
      <c r="MM123" s="150"/>
      <c r="MN123" s="150"/>
      <c r="MO123" s="150"/>
      <c r="MP123" s="150"/>
      <c r="MQ123" s="150"/>
      <c r="MR123" s="150"/>
      <c r="MS123" s="150"/>
      <c r="MT123" s="150"/>
      <c r="MU123" s="150"/>
      <c r="MV123" s="150"/>
      <c r="MW123" s="150"/>
      <c r="MX123" s="150"/>
      <c r="MY123" s="150"/>
      <c r="MZ123" s="150"/>
      <c r="NA123" s="150"/>
      <c r="NB123" s="150"/>
      <c r="NC123" s="150"/>
      <c r="ND123" s="150"/>
      <c r="NE123" s="150"/>
      <c r="NF123" s="150"/>
      <c r="NG123" s="150"/>
      <c r="NH123" s="150"/>
      <c r="NI123" s="150"/>
      <c r="NJ123" s="150"/>
      <c r="NK123" s="150"/>
      <c r="NL123" s="150"/>
      <c r="NM123" s="150"/>
      <c r="NN123" s="150"/>
      <c r="NO123" s="150"/>
      <c r="NP123" s="150"/>
      <c r="NQ123" s="150"/>
      <c r="NR123" s="150"/>
      <c r="NS123" s="150"/>
      <c r="NT123" s="150"/>
      <c r="NU123" s="150"/>
      <c r="NV123" s="150"/>
      <c r="NW123" s="150"/>
      <c r="NX123" s="150"/>
      <c r="NY123" s="150"/>
      <c r="NZ123" s="150"/>
      <c r="OA123" s="150"/>
      <c r="OB123" s="150"/>
      <c r="OC123" s="150"/>
      <c r="OD123" s="150"/>
      <c r="OE123" s="150"/>
      <c r="OF123" s="150"/>
      <c r="OG123" s="150"/>
      <c r="OH123" s="150"/>
      <c r="OI123" s="150"/>
      <c r="OJ123" s="150"/>
      <c r="OK123" s="150"/>
      <c r="OL123" s="150"/>
      <c r="OM123" s="150"/>
      <c r="ON123" s="150"/>
      <c r="OO123" s="150"/>
      <c r="OP123" s="150"/>
      <c r="OQ123" s="150"/>
      <c r="OR123" s="150"/>
      <c r="OS123" s="150"/>
      <c r="OT123" s="150"/>
      <c r="OU123" s="150"/>
      <c r="OV123" s="150"/>
      <c r="OW123" s="150"/>
      <c r="OX123" s="150"/>
      <c r="OY123" s="150"/>
      <c r="OZ123" s="150"/>
      <c r="PA123" s="150"/>
      <c r="PB123" s="150"/>
      <c r="PC123" s="150"/>
      <c r="PD123" s="150"/>
      <c r="PE123" s="150"/>
      <c r="PF123" s="150"/>
      <c r="PG123" s="150"/>
      <c r="PH123" s="150"/>
      <c r="PI123" s="150"/>
      <c r="PJ123" s="150"/>
      <c r="PK123" s="150"/>
      <c r="PL123" s="150"/>
      <c r="PM123" s="150"/>
      <c r="PN123" s="150"/>
      <c r="PO123" s="150"/>
      <c r="PP123" s="150"/>
      <c r="PQ123" s="150"/>
      <c r="PR123" s="150"/>
      <c r="PS123" s="150"/>
      <c r="PT123" s="150"/>
      <c r="PU123" s="150"/>
      <c r="PV123" s="150"/>
      <c r="PW123" s="150"/>
      <c r="PX123" s="150"/>
      <c r="PY123" s="150"/>
      <c r="PZ123" s="150"/>
      <c r="QA123" s="150"/>
      <c r="QB123" s="150"/>
      <c r="QC123" s="150"/>
      <c r="QD123" s="150"/>
      <c r="QE123" s="150"/>
      <c r="QF123" s="150"/>
      <c r="QG123" s="150"/>
      <c r="QH123" s="150"/>
      <c r="QI123" s="150"/>
      <c r="QJ123" s="150"/>
      <c r="QK123" s="150"/>
      <c r="QL123" s="150"/>
      <c r="QM123" s="150"/>
      <c r="QN123" s="150"/>
      <c r="QO123" s="150"/>
      <c r="QP123" s="150"/>
      <c r="QQ123" s="150"/>
      <c r="QR123" s="150"/>
      <c r="QS123" s="150"/>
      <c r="QT123" s="150"/>
      <c r="QU123" s="150"/>
      <c r="QV123" s="150"/>
      <c r="QW123" s="150"/>
      <c r="QX123" s="150"/>
      <c r="QY123" s="150"/>
      <c r="QZ123" s="150"/>
      <c r="RA123" s="150"/>
      <c r="RB123" s="150"/>
      <c r="RC123" s="150"/>
      <c r="RD123" s="150"/>
      <c r="RE123" s="150"/>
      <c r="RF123" s="150"/>
      <c r="RG123" s="150"/>
      <c r="RH123" s="150"/>
      <c r="RI123" s="150"/>
      <c r="RJ123" s="150"/>
      <c r="RK123" s="150"/>
      <c r="RL123" s="150"/>
      <c r="RM123" s="150"/>
      <c r="RN123" s="150"/>
      <c r="RO123" s="150"/>
      <c r="RP123" s="150"/>
      <c r="RQ123" s="150"/>
      <c r="RR123" s="150"/>
      <c r="RS123" s="150"/>
      <c r="RT123" s="150"/>
      <c r="RU123" s="150"/>
      <c r="RV123" s="150"/>
      <c r="RW123" s="150"/>
      <c r="RX123" s="150"/>
      <c r="RY123" s="150"/>
      <c r="RZ123" s="150"/>
      <c r="SA123" s="150"/>
      <c r="SB123" s="150"/>
      <c r="SC123" s="150"/>
      <c r="SD123" s="150"/>
      <c r="SE123" s="150"/>
      <c r="SF123" s="150"/>
      <c r="SG123" s="150"/>
      <c r="SH123" s="150"/>
      <c r="SI123" s="150"/>
      <c r="SJ123" s="150"/>
      <c r="SK123" s="150"/>
      <c r="SL123" s="150"/>
      <c r="SM123" s="150"/>
      <c r="SN123" s="150"/>
      <c r="SO123" s="150"/>
      <c r="SP123" s="150"/>
      <c r="SQ123" s="150"/>
      <c r="SR123" s="150"/>
      <c r="SS123" s="150"/>
      <c r="ST123" s="150"/>
      <c r="SU123" s="150"/>
      <c r="SV123" s="150"/>
      <c r="SW123" s="150"/>
      <c r="SX123" s="150"/>
      <c r="SY123" s="150"/>
      <c r="SZ123" s="150"/>
      <c r="TA123" s="150"/>
      <c r="TB123" s="150"/>
      <c r="TC123" s="150"/>
      <c r="TD123" s="150"/>
      <c r="TE123" s="150"/>
      <c r="TF123" s="150"/>
      <c r="TG123" s="150"/>
      <c r="TH123" s="150"/>
      <c r="TI123" s="150"/>
      <c r="TJ123" s="150"/>
      <c r="TK123" s="150"/>
      <c r="TL123" s="150"/>
      <c r="TM123" s="150"/>
      <c r="TN123" s="150"/>
      <c r="TO123" s="150"/>
      <c r="TP123" s="150"/>
      <c r="TQ123" s="150"/>
      <c r="TR123" s="150"/>
      <c r="TS123" s="150"/>
      <c r="TT123" s="150"/>
      <c r="TU123" s="150"/>
      <c r="TV123" s="150"/>
      <c r="TW123" s="150"/>
      <c r="TX123" s="150"/>
      <c r="TY123" s="150"/>
      <c r="TZ123" s="150"/>
      <c r="UA123" s="150"/>
      <c r="UB123" s="150"/>
      <c r="UC123" s="150"/>
      <c r="UD123" s="150"/>
      <c r="UE123" s="150"/>
      <c r="UF123" s="150"/>
      <c r="UG123" s="150"/>
      <c r="UH123" s="150"/>
      <c r="UI123" s="150"/>
      <c r="UJ123" s="150"/>
      <c r="UK123" s="150"/>
      <c r="UL123" s="150"/>
      <c r="UM123" s="150"/>
      <c r="UN123" s="150"/>
      <c r="UO123" s="150"/>
      <c r="UP123" s="150"/>
      <c r="UQ123" s="150"/>
      <c r="UR123" s="150"/>
      <c r="US123" s="150"/>
      <c r="UT123" s="150"/>
      <c r="UU123" s="150"/>
      <c r="UV123" s="150"/>
      <c r="UW123" s="150"/>
      <c r="UX123" s="150"/>
      <c r="UY123" s="150"/>
      <c r="UZ123" s="150"/>
      <c r="VA123" s="150"/>
      <c r="VB123" s="150"/>
      <c r="VC123" s="150"/>
      <c r="VD123" s="150"/>
      <c r="VE123" s="150"/>
      <c r="VF123" s="150"/>
      <c r="VG123" s="150"/>
      <c r="VH123" s="150"/>
      <c r="VI123" s="150"/>
      <c r="VJ123" s="150"/>
      <c r="VK123" s="150"/>
      <c r="VL123" s="150"/>
      <c r="VM123" s="150"/>
      <c r="VN123" s="150"/>
      <c r="VO123" s="150"/>
      <c r="VP123" s="150"/>
      <c r="VQ123" s="150"/>
      <c r="VR123" s="150"/>
      <c r="VS123" s="150"/>
      <c r="VT123" s="150"/>
      <c r="VU123" s="150"/>
      <c r="VV123" s="150"/>
      <c r="VW123" s="150"/>
      <c r="VX123" s="150"/>
      <c r="VY123" s="150"/>
      <c r="VZ123" s="150"/>
      <c r="WA123" s="150"/>
      <c r="WB123" s="150"/>
      <c r="WC123" s="150"/>
      <c r="WD123" s="150"/>
      <c r="WE123" s="150"/>
      <c r="WF123" s="150"/>
      <c r="WG123" s="150"/>
      <c r="WH123" s="150"/>
      <c r="WI123" s="150"/>
      <c r="WJ123" s="150"/>
      <c r="WK123" s="150"/>
      <c r="WL123" s="150"/>
      <c r="WM123" s="150"/>
      <c r="WN123" s="150"/>
      <c r="WO123" s="150"/>
      <c r="WP123" s="150"/>
      <c r="WQ123" s="150"/>
      <c r="WR123" s="150"/>
      <c r="WS123" s="150"/>
      <c r="WT123" s="150"/>
      <c r="WU123" s="150"/>
      <c r="WV123" s="150"/>
      <c r="WW123" s="150"/>
      <c r="WX123" s="150"/>
      <c r="WY123" s="150"/>
      <c r="WZ123" s="150"/>
      <c r="XA123" s="150"/>
      <c r="XB123" s="150"/>
      <c r="XC123" s="150"/>
      <c r="XD123" s="150"/>
      <c r="XE123" s="150"/>
      <c r="XF123" s="150"/>
      <c r="XG123" s="150"/>
      <c r="XH123" s="150"/>
      <c r="XI123" s="150"/>
      <c r="XJ123" s="150"/>
      <c r="XK123" s="150"/>
      <c r="XL123" s="150"/>
      <c r="XM123" s="150"/>
      <c r="XN123" s="150"/>
      <c r="XO123" s="150"/>
      <c r="XP123" s="150"/>
      <c r="XQ123" s="150"/>
      <c r="XR123" s="150"/>
      <c r="XS123" s="150"/>
      <c r="XT123" s="150"/>
      <c r="XU123" s="150"/>
      <c r="XV123" s="150"/>
      <c r="XW123" s="150"/>
      <c r="XX123" s="150"/>
      <c r="XY123" s="150"/>
      <c r="XZ123" s="150"/>
      <c r="YA123" s="150"/>
      <c r="YB123" s="150"/>
      <c r="YC123" s="150"/>
      <c r="YD123" s="150"/>
      <c r="YE123" s="150"/>
      <c r="YF123" s="150"/>
      <c r="YG123" s="150"/>
      <c r="YH123" s="150"/>
      <c r="YI123" s="150"/>
      <c r="YJ123" s="150"/>
      <c r="YK123" s="150"/>
      <c r="YL123" s="150"/>
      <c r="YM123" s="150"/>
      <c r="YN123" s="150"/>
      <c r="YO123" s="150"/>
      <c r="YP123" s="150"/>
      <c r="YQ123" s="150"/>
      <c r="YR123" s="150"/>
      <c r="YS123" s="150"/>
      <c r="YT123" s="150"/>
      <c r="YU123" s="150"/>
      <c r="YV123" s="150"/>
      <c r="YW123" s="150"/>
      <c r="YX123" s="150"/>
      <c r="YY123" s="150"/>
      <c r="YZ123" s="150"/>
      <c r="ZA123" s="150"/>
      <c r="ZB123" s="150"/>
      <c r="ZC123" s="150"/>
      <c r="ZD123" s="150"/>
      <c r="ZE123" s="150"/>
      <c r="ZF123" s="150"/>
      <c r="ZG123" s="150"/>
      <c r="ZH123" s="150"/>
      <c r="ZI123" s="150"/>
      <c r="ZJ123" s="150"/>
      <c r="ZK123" s="150"/>
      <c r="ZL123" s="150"/>
      <c r="ZM123" s="150"/>
      <c r="ZN123" s="150"/>
      <c r="ZO123" s="150"/>
      <c r="ZP123" s="150"/>
      <c r="ZQ123" s="150"/>
      <c r="ZR123" s="150"/>
      <c r="ZS123" s="150"/>
      <c r="ZT123" s="150"/>
      <c r="ZU123" s="150"/>
      <c r="ZV123" s="150"/>
      <c r="ZW123" s="150"/>
      <c r="ZX123" s="150"/>
      <c r="ZY123" s="150"/>
      <c r="ZZ123" s="150"/>
      <c r="AAA123" s="150"/>
      <c r="AAB123" s="150"/>
      <c r="AAC123" s="150"/>
      <c r="AAD123" s="150"/>
      <c r="AAE123" s="150"/>
      <c r="AAF123" s="150"/>
      <c r="AAG123" s="150"/>
      <c r="AAH123" s="150"/>
      <c r="AAI123" s="150"/>
      <c r="AAJ123" s="150"/>
      <c r="AAK123" s="150"/>
      <c r="AAL123" s="150"/>
      <c r="AAM123" s="150"/>
      <c r="AAN123" s="150"/>
      <c r="AAO123" s="150"/>
      <c r="AAP123" s="150"/>
      <c r="AAQ123" s="150"/>
      <c r="AAR123" s="150"/>
      <c r="AAS123" s="150"/>
      <c r="AAT123" s="150"/>
      <c r="AAU123" s="150"/>
      <c r="AAV123" s="150"/>
      <c r="AAW123" s="150"/>
      <c r="AAX123" s="150"/>
      <c r="AAY123" s="150"/>
      <c r="AAZ123" s="150"/>
      <c r="ABA123" s="150"/>
      <c r="ABB123" s="150"/>
      <c r="ABC123" s="150"/>
      <c r="ABD123" s="150"/>
      <c r="ABE123" s="150"/>
      <c r="ABF123" s="150"/>
      <c r="ABG123" s="150"/>
      <c r="ABH123" s="150"/>
      <c r="ABI123" s="150"/>
      <c r="ABJ123" s="150"/>
      <c r="ABK123" s="150"/>
      <c r="ABL123" s="150"/>
      <c r="ABM123" s="150"/>
      <c r="ABN123" s="150"/>
      <c r="ABO123" s="150"/>
      <c r="ABP123" s="150"/>
      <c r="ABQ123" s="150"/>
      <c r="ABR123" s="150"/>
      <c r="ABS123" s="150"/>
      <c r="ABT123" s="150"/>
      <c r="ABU123" s="150"/>
      <c r="ABV123" s="150"/>
      <c r="ABW123" s="150"/>
      <c r="ABX123" s="150"/>
      <c r="ABY123" s="150"/>
      <c r="ABZ123" s="150"/>
      <c r="ACA123" s="150"/>
      <c r="ACB123" s="150"/>
      <c r="ACC123" s="150"/>
      <c r="ACD123" s="150"/>
      <c r="ACE123" s="150"/>
      <c r="ACF123" s="150"/>
      <c r="ACG123" s="150"/>
      <c r="ACH123" s="150"/>
      <c r="ACI123" s="150"/>
      <c r="ACJ123" s="150"/>
      <c r="ACK123" s="150"/>
      <c r="ACL123" s="150"/>
      <c r="ACM123" s="150"/>
      <c r="ACN123" s="150"/>
      <c r="ACO123" s="150"/>
      <c r="ACP123" s="150"/>
      <c r="ACQ123" s="150"/>
      <c r="ACR123" s="150"/>
      <c r="ACS123" s="150"/>
      <c r="ACT123" s="150"/>
      <c r="ACU123" s="150"/>
      <c r="ACV123" s="150"/>
      <c r="ACW123" s="150"/>
      <c r="ACX123" s="150"/>
      <c r="ACY123" s="150"/>
      <c r="ACZ123" s="150"/>
      <c r="ADA123" s="150"/>
      <c r="ADB123" s="150"/>
      <c r="ADC123" s="150"/>
      <c r="ADD123" s="150"/>
      <c r="ADE123" s="150"/>
      <c r="ADF123" s="150"/>
      <c r="ADG123" s="150"/>
      <c r="ADH123" s="150"/>
      <c r="ADI123" s="150"/>
      <c r="ADJ123" s="150"/>
      <c r="ADK123" s="150"/>
      <c r="ADL123" s="150"/>
      <c r="ADM123" s="150"/>
      <c r="ADN123" s="150"/>
      <c r="ADO123" s="150"/>
      <c r="ADP123" s="150"/>
      <c r="ADQ123" s="150"/>
      <c r="ADR123" s="150"/>
      <c r="ADS123" s="150"/>
      <c r="ADT123" s="150"/>
      <c r="ADU123" s="150"/>
      <c r="ADV123" s="150"/>
      <c r="ADW123" s="150"/>
      <c r="ADX123" s="150"/>
      <c r="ADY123" s="150"/>
      <c r="ADZ123" s="150"/>
      <c r="AEA123" s="150"/>
      <c r="AEB123" s="150"/>
      <c r="AEC123" s="150"/>
      <c r="AED123" s="150"/>
      <c r="AEE123" s="150"/>
      <c r="AEF123" s="150"/>
      <c r="AEG123" s="150"/>
      <c r="AEH123" s="150"/>
      <c r="AEI123" s="150"/>
      <c r="AEJ123" s="150"/>
      <c r="AEK123" s="150"/>
      <c r="AEL123" s="150"/>
      <c r="AEM123" s="150"/>
      <c r="AEN123" s="150"/>
      <c r="AEO123" s="150"/>
      <c r="AEP123" s="150"/>
      <c r="AEQ123" s="150"/>
      <c r="AER123" s="150"/>
      <c r="AES123" s="150"/>
      <c r="AET123" s="150"/>
      <c r="AEU123" s="150"/>
      <c r="AEV123" s="150"/>
      <c r="AEW123" s="150"/>
      <c r="AEX123" s="150"/>
      <c r="AEY123" s="150"/>
      <c r="AEZ123" s="150"/>
      <c r="AFA123" s="150"/>
      <c r="AFB123" s="150"/>
      <c r="AFC123" s="150"/>
      <c r="AFD123" s="150"/>
      <c r="AFE123" s="150"/>
      <c r="AFF123" s="150"/>
      <c r="AFG123" s="150"/>
      <c r="AFH123" s="150"/>
      <c r="AFI123" s="150"/>
      <c r="AFJ123" s="150"/>
      <c r="AFK123" s="150"/>
      <c r="AFL123" s="150"/>
      <c r="AFM123" s="150"/>
      <c r="AFN123" s="150"/>
      <c r="AFO123" s="150"/>
      <c r="AFP123" s="150"/>
      <c r="AFQ123" s="150"/>
      <c r="AFR123" s="150"/>
      <c r="AFS123" s="150"/>
      <c r="AFT123" s="150"/>
      <c r="AFU123" s="150"/>
      <c r="AFV123" s="150"/>
      <c r="AFW123" s="150"/>
      <c r="AFX123" s="150"/>
      <c r="AFY123" s="150"/>
      <c r="AFZ123" s="150"/>
      <c r="AGA123" s="150"/>
      <c r="AGB123" s="150"/>
      <c r="AGC123" s="150"/>
      <c r="AGD123" s="150"/>
      <c r="AGE123" s="150"/>
      <c r="AGF123" s="150"/>
      <c r="AGG123" s="150"/>
      <c r="AGH123" s="150"/>
      <c r="AGI123" s="150"/>
      <c r="AGJ123" s="150"/>
      <c r="AGK123" s="150"/>
      <c r="AGL123" s="150"/>
      <c r="AGM123" s="150"/>
      <c r="AGN123" s="150"/>
      <c r="AGO123" s="150"/>
      <c r="AGP123" s="150"/>
      <c r="AGQ123" s="150"/>
      <c r="AGR123" s="150"/>
      <c r="AGS123" s="150"/>
      <c r="AGT123" s="150"/>
      <c r="AGU123" s="150"/>
      <c r="AGV123" s="150"/>
      <c r="AGW123" s="150"/>
      <c r="AGX123" s="150"/>
      <c r="AGY123" s="150"/>
      <c r="AGZ123" s="150"/>
      <c r="AHA123" s="150"/>
      <c r="AHB123" s="150"/>
      <c r="AHC123" s="150"/>
      <c r="AHD123" s="150"/>
      <c r="AHE123" s="150"/>
      <c r="AHF123" s="150"/>
      <c r="AHG123" s="150"/>
      <c r="AHH123" s="150"/>
      <c r="AHI123" s="150"/>
      <c r="AHJ123" s="150"/>
      <c r="AHK123" s="150"/>
      <c r="AHL123" s="150"/>
      <c r="AHM123" s="150"/>
      <c r="AHN123" s="150"/>
      <c r="AHO123" s="150"/>
      <c r="AHP123" s="150"/>
      <c r="AHQ123" s="150"/>
      <c r="AHR123" s="150"/>
      <c r="AHS123" s="150"/>
      <c r="AHT123" s="150"/>
      <c r="AHU123" s="150"/>
      <c r="AHV123" s="150"/>
      <c r="AHW123" s="150"/>
      <c r="AHX123" s="150"/>
      <c r="AHY123" s="150"/>
      <c r="AHZ123" s="150"/>
      <c r="AIA123" s="150"/>
      <c r="AIB123" s="150"/>
      <c r="AIC123" s="150"/>
      <c r="AID123" s="150"/>
      <c r="AIE123" s="150"/>
      <c r="AIF123" s="150"/>
      <c r="AIG123" s="150"/>
      <c r="AIH123" s="150"/>
      <c r="AII123" s="150"/>
      <c r="AIJ123" s="150"/>
      <c r="AIK123" s="150"/>
      <c r="AIL123" s="150"/>
      <c r="AIM123" s="150"/>
      <c r="AIN123" s="150"/>
      <c r="AIO123" s="150"/>
      <c r="AIP123" s="150"/>
      <c r="AIQ123" s="150"/>
      <c r="AIR123" s="150"/>
      <c r="AIS123" s="150"/>
      <c r="AIT123" s="150"/>
      <c r="AIU123" s="150"/>
      <c r="AIV123" s="150"/>
      <c r="AIW123" s="150"/>
      <c r="AIX123" s="150"/>
      <c r="AIY123" s="150"/>
      <c r="AIZ123" s="150"/>
      <c r="AJA123" s="150"/>
      <c r="AJB123" s="150"/>
      <c r="AJC123" s="150"/>
      <c r="AJD123" s="150"/>
      <c r="AJE123" s="150"/>
      <c r="AJF123" s="150"/>
      <c r="AJG123" s="150"/>
      <c r="AJH123" s="150"/>
      <c r="AJI123" s="150"/>
      <c r="AJJ123" s="150"/>
      <c r="AJK123" s="150"/>
      <c r="AJL123" s="150"/>
      <c r="AJM123" s="150"/>
      <c r="AJN123" s="150"/>
      <c r="AJO123" s="150"/>
      <c r="AJP123" s="150"/>
      <c r="AJQ123" s="150"/>
      <c r="AJR123" s="150"/>
      <c r="AJS123" s="150"/>
      <c r="AJT123" s="150"/>
      <c r="AJU123" s="150"/>
      <c r="AJV123" s="150"/>
      <c r="AJW123" s="150"/>
      <c r="AJX123" s="150"/>
      <c r="AJY123" s="150"/>
      <c r="AJZ123" s="150"/>
      <c r="AKA123" s="150"/>
      <c r="AKB123" s="150"/>
      <c r="AKC123" s="150"/>
      <c r="AKD123" s="150"/>
      <c r="AKE123" s="150"/>
      <c r="AKF123" s="150"/>
      <c r="AKG123" s="150"/>
      <c r="AKH123" s="150"/>
      <c r="AKI123" s="150"/>
      <c r="AKJ123" s="150"/>
      <c r="AKK123" s="150"/>
      <c r="AKL123" s="150"/>
      <c r="AKM123" s="150"/>
      <c r="AKN123" s="150"/>
      <c r="AKO123" s="150"/>
      <c r="AKP123" s="150"/>
      <c r="AKQ123" s="150"/>
      <c r="AKR123" s="150"/>
      <c r="AKS123" s="150"/>
      <c r="AKT123" s="150"/>
      <c r="AKU123" s="150"/>
      <c r="AKV123" s="150"/>
      <c r="AKW123" s="150"/>
      <c r="AKX123" s="150"/>
      <c r="AKY123" s="150"/>
      <c r="AKZ123" s="150"/>
      <c r="ALA123" s="150"/>
      <c r="ALB123" s="150"/>
      <c r="ALC123" s="150"/>
      <c r="ALD123" s="150"/>
      <c r="ALE123" s="150"/>
      <c r="ALF123" s="150"/>
      <c r="ALG123" s="150"/>
      <c r="ALH123" s="150"/>
      <c r="ALI123" s="150"/>
      <c r="ALJ123" s="150"/>
      <c r="ALK123" s="150"/>
      <c r="ALL123" s="150"/>
      <c r="ALM123" s="150"/>
      <c r="ALN123" s="150"/>
      <c r="ALO123" s="150"/>
      <c r="ALP123" s="150"/>
      <c r="ALQ123" s="150"/>
      <c r="ALR123" s="150"/>
      <c r="ALS123" s="150"/>
      <c r="ALT123" s="150"/>
      <c r="ALU123" s="150"/>
      <c r="ALV123" s="150"/>
      <c r="ALW123" s="150"/>
      <c r="ALX123" s="150"/>
      <c r="ALY123" s="150"/>
      <c r="ALZ123" s="150"/>
      <c r="AMA123" s="150"/>
      <c r="AMB123" s="150"/>
      <c r="AMC123" s="150"/>
      <c r="AMD123" s="150"/>
      <c r="AME123" s="150"/>
      <c r="AMF123" s="150"/>
      <c r="AMG123" s="150"/>
      <c r="AMH123" s="150"/>
      <c r="AMI123" s="150"/>
      <c r="AMJ123" s="150"/>
      <c r="AMK123" s="150"/>
    </row>
    <row r="124" spans="1:1025">
      <c r="E124" s="201"/>
      <c r="F124" s="201" t="s">
        <v>359</v>
      </c>
      <c r="G124" s="202">
        <f>J130-K116</f>
        <v>-5334809</v>
      </c>
      <c r="H124" s="201"/>
      <c r="I124" s="201"/>
    </row>
    <row r="125" spans="1:1025">
      <c r="E125" s="201"/>
      <c r="F125" s="201"/>
      <c r="G125" s="202">
        <f>SUM(G123:G124)</f>
        <v>-14125886</v>
      </c>
      <c r="H125" s="201"/>
      <c r="I125" s="201"/>
    </row>
    <row r="129" spans="5:12">
      <c r="E129" s="163"/>
      <c r="H129" s="179" t="s">
        <v>296</v>
      </c>
      <c r="I129" s="179" t="s">
        <v>360</v>
      </c>
      <c r="J129" s="179" t="s">
        <v>361</v>
      </c>
      <c r="K129" s="163" t="s">
        <v>362</v>
      </c>
    </row>
    <row r="130" spans="5:12">
      <c r="F130" s="279" t="s">
        <v>154</v>
      </c>
      <c r="G130" s="279"/>
      <c r="H130" s="209">
        <v>80634033</v>
      </c>
      <c r="I130" s="209">
        <v>79243556</v>
      </c>
      <c r="J130" s="209">
        <v>1390477</v>
      </c>
      <c r="K130" s="209">
        <v>0</v>
      </c>
    </row>
    <row r="131" spans="5:12">
      <c r="L131" s="150"/>
    </row>
  </sheetData>
  <mergeCells count="89">
    <mergeCell ref="F130:G130"/>
    <mergeCell ref="L1:Q1"/>
    <mergeCell ref="B5:Q5"/>
    <mergeCell ref="B6:C6"/>
    <mergeCell ref="B7:C7"/>
    <mergeCell ref="B8:B10"/>
    <mergeCell ref="C8:C10"/>
    <mergeCell ref="D8:D10"/>
    <mergeCell ref="E8:E10"/>
    <mergeCell ref="F8:J8"/>
    <mergeCell ref="K8:P8"/>
    <mergeCell ref="Q8:Q10"/>
    <mergeCell ref="F9:F10"/>
    <mergeCell ref="G9:G10"/>
    <mergeCell ref="H9:I9"/>
    <mergeCell ref="J9:J10"/>
    <mergeCell ref="D117:E117"/>
    <mergeCell ref="K9:K10"/>
    <mergeCell ref="M4:Q4"/>
    <mergeCell ref="K2:Q2"/>
    <mergeCell ref="K3:Q3"/>
    <mergeCell ref="L9:L10"/>
    <mergeCell ref="M9:M10"/>
    <mergeCell ref="N9:O9"/>
    <mergeCell ref="P9:P10"/>
    <mergeCell ref="K32:P32"/>
    <mergeCell ref="Q32:Q34"/>
    <mergeCell ref="K33:K34"/>
    <mergeCell ref="L33:L34"/>
    <mergeCell ref="M33:M34"/>
    <mergeCell ref="N33:O33"/>
    <mergeCell ref="P33:P34"/>
    <mergeCell ref="B32:B34"/>
    <mergeCell ref="C32:C34"/>
    <mergeCell ref="D32:D34"/>
    <mergeCell ref="E32:E34"/>
    <mergeCell ref="F32:J32"/>
    <mergeCell ref="F33:F34"/>
    <mergeCell ref="G33:G34"/>
    <mergeCell ref="H33:I33"/>
    <mergeCell ref="J33:J34"/>
    <mergeCell ref="B54:B56"/>
    <mergeCell ref="C54:C56"/>
    <mergeCell ref="D54:D56"/>
    <mergeCell ref="E54:E56"/>
    <mergeCell ref="F54:J54"/>
    <mergeCell ref="K54:P54"/>
    <mergeCell ref="Q54:Q56"/>
    <mergeCell ref="F55:F56"/>
    <mergeCell ref="G55:G56"/>
    <mergeCell ref="H55:I55"/>
    <mergeCell ref="J55:J56"/>
    <mergeCell ref="K55:K56"/>
    <mergeCell ref="L55:L56"/>
    <mergeCell ref="M55:M56"/>
    <mergeCell ref="N55:O55"/>
    <mergeCell ref="P55:P56"/>
    <mergeCell ref="B82:B84"/>
    <mergeCell ref="C82:C84"/>
    <mergeCell ref="D82:D84"/>
    <mergeCell ref="E82:E84"/>
    <mergeCell ref="F82:J82"/>
    <mergeCell ref="K82:P82"/>
    <mergeCell ref="Q82:Q84"/>
    <mergeCell ref="F83:F84"/>
    <mergeCell ref="G83:G84"/>
    <mergeCell ref="H83:I83"/>
    <mergeCell ref="J83:J84"/>
    <mergeCell ref="K83:K84"/>
    <mergeCell ref="L83:L84"/>
    <mergeCell ref="M83:M84"/>
    <mergeCell ref="N83:O83"/>
    <mergeCell ref="P83:P84"/>
    <mergeCell ref="B111:B113"/>
    <mergeCell ref="C111:C113"/>
    <mergeCell ref="D111:D113"/>
    <mergeCell ref="E111:E113"/>
    <mergeCell ref="F111:J111"/>
    <mergeCell ref="K111:P111"/>
    <mergeCell ref="Q111:Q113"/>
    <mergeCell ref="F112:F113"/>
    <mergeCell ref="G112:G113"/>
    <mergeCell ref="H112:I112"/>
    <mergeCell ref="J112:J113"/>
    <mergeCell ref="K112:K113"/>
    <mergeCell ref="L112:L113"/>
    <mergeCell ref="M112:M113"/>
    <mergeCell ref="N112:O112"/>
    <mergeCell ref="P112:P113"/>
  </mergeCells>
  <pageMargins left="0.7" right="0.7" top="0.75" bottom="0.75" header="0.51180555555555496" footer="0.51180555555555496"/>
  <pageSetup paperSize="9" scale="65" firstPageNumber="0" orientation="landscape" r:id="rId1"/>
  <rowBreaks count="2" manualBreakCount="2">
    <brk id="53" min="1" max="16" man="1"/>
    <brk id="81" min="1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додаток 1 </vt:lpstr>
      <vt:lpstr>додаток 2</vt:lpstr>
      <vt:lpstr>додаток 3</vt:lpstr>
      <vt:lpstr>'додаток 1 '!Область_печати</vt:lpstr>
      <vt:lpstr>'додаток 2'!Область_печати</vt:lpstr>
      <vt:lpstr>'додаток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Silenko.O</dc:creator>
  <cp:lastModifiedBy>Silenko Olga</cp:lastModifiedBy>
  <cp:revision>11</cp:revision>
  <cp:lastPrinted>2024-05-01T06:01:10Z</cp:lastPrinted>
  <dcterms:created xsi:type="dcterms:W3CDTF">2006-09-16T00:00:00Z</dcterms:created>
  <dcterms:modified xsi:type="dcterms:W3CDTF">2024-05-01T06:02:45Z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