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 3" sheetId="3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'додаток 3'!$B$1:$Q$108</definedName>
  </definedNames>
  <calcPr calcId="145621"/>
</workbook>
</file>

<file path=xl/calcChain.xml><?xml version="1.0" encoding="utf-8"?>
<calcChain xmlns="http://schemas.openxmlformats.org/spreadsheetml/2006/main">
  <c r="K106" i="3" l="1"/>
  <c r="P106" i="3"/>
  <c r="G106" i="3"/>
  <c r="K102" i="3" l="1"/>
  <c r="H27" i="3" l="1"/>
  <c r="R84" i="3"/>
  <c r="S84" i="3"/>
  <c r="P20" i="3"/>
  <c r="P21" i="3"/>
  <c r="P22" i="3"/>
  <c r="P23" i="3"/>
  <c r="P24" i="3"/>
  <c r="P25" i="3"/>
  <c r="P26" i="3"/>
  <c r="P27" i="3"/>
  <c r="P28" i="3"/>
  <c r="P29" i="3"/>
  <c r="I18" i="3"/>
  <c r="G18" i="3"/>
  <c r="I64" i="3"/>
  <c r="G64" i="3"/>
  <c r="I20" i="3"/>
  <c r="G20" i="3"/>
  <c r="L88" i="3"/>
  <c r="G15" i="3"/>
  <c r="I15" i="3"/>
  <c r="L18" i="3"/>
  <c r="G81" i="3"/>
  <c r="G71" i="3"/>
  <c r="K29" i="3"/>
  <c r="G73" i="3"/>
  <c r="G70" i="3"/>
  <c r="F88" i="3"/>
  <c r="G27" i="3"/>
  <c r="L34" i="3"/>
  <c r="N34" i="3"/>
  <c r="O34" i="3"/>
  <c r="P34" i="3"/>
  <c r="G34" i="3"/>
  <c r="H34" i="3"/>
  <c r="I34" i="3"/>
  <c r="J34" i="3"/>
  <c r="M36" i="3"/>
  <c r="M34" i="3" s="1"/>
  <c r="K35" i="3"/>
  <c r="F35" i="3"/>
  <c r="G60" i="3"/>
  <c r="F61" i="3"/>
  <c r="Q61" i="3" s="1"/>
  <c r="G28" i="3"/>
  <c r="H28" i="3"/>
  <c r="Q35" i="3" l="1"/>
  <c r="P88" i="3"/>
  <c r="K88" i="3"/>
  <c r="Q88" i="3" s="1"/>
  <c r="F106" i="3"/>
  <c r="Q106" i="3" s="1"/>
  <c r="G105" i="3"/>
  <c r="F105" i="3" s="1"/>
  <c r="F100" i="3"/>
  <c r="Q100" i="3" s="1"/>
  <c r="P99" i="3"/>
  <c r="O99" i="3"/>
  <c r="N99" i="3"/>
  <c r="M99" i="3"/>
  <c r="L99" i="3"/>
  <c r="K99" i="3"/>
  <c r="J99" i="3"/>
  <c r="I99" i="3"/>
  <c r="H99" i="3"/>
  <c r="G99" i="3"/>
  <c r="G94" i="3" s="1"/>
  <c r="G93" i="3" s="1"/>
  <c r="F98" i="3"/>
  <c r="G110" i="3" s="1"/>
  <c r="P97" i="3"/>
  <c r="O97" i="3"/>
  <c r="N97" i="3"/>
  <c r="M97" i="3"/>
  <c r="L97" i="3"/>
  <c r="K97" i="3"/>
  <c r="J97" i="3"/>
  <c r="I97" i="3"/>
  <c r="H97" i="3"/>
  <c r="G97" i="3"/>
  <c r="F97" i="3"/>
  <c r="Q97" i="3" s="1"/>
  <c r="K96" i="3"/>
  <c r="Q96" i="3" s="1"/>
  <c r="F96" i="3"/>
  <c r="F95" i="3" s="1"/>
  <c r="P95" i="3"/>
  <c r="O95" i="3"/>
  <c r="N95" i="3"/>
  <c r="M95" i="3"/>
  <c r="L95" i="3"/>
  <c r="J95" i="3"/>
  <c r="J94" i="3" s="1"/>
  <c r="J93" i="3" s="1"/>
  <c r="I95" i="3"/>
  <c r="H95" i="3"/>
  <c r="G95" i="3"/>
  <c r="O94" i="3"/>
  <c r="O93" i="3" s="1"/>
  <c r="S93" i="3"/>
  <c r="R93" i="3"/>
  <c r="K90" i="3"/>
  <c r="Q90" i="3" s="1"/>
  <c r="Q89" i="3" s="1"/>
  <c r="P89" i="3"/>
  <c r="O89" i="3"/>
  <c r="O84" i="3" s="1"/>
  <c r="N89" i="3"/>
  <c r="N84" i="3" s="1"/>
  <c r="M89" i="3"/>
  <c r="M84" i="3" s="1"/>
  <c r="L89" i="3"/>
  <c r="L84" i="3" s="1"/>
  <c r="J89" i="3"/>
  <c r="J84" i="3" s="1"/>
  <c r="I89" i="3"/>
  <c r="H89" i="3"/>
  <c r="H84" i="3" s="1"/>
  <c r="G89" i="3"/>
  <c r="G84" i="3" s="1"/>
  <c r="F89" i="3"/>
  <c r="I87" i="3"/>
  <c r="I84" i="3" s="1"/>
  <c r="F87" i="3"/>
  <c r="Q87" i="3" s="1"/>
  <c r="F86" i="3"/>
  <c r="Q86" i="3" s="1"/>
  <c r="P85" i="3"/>
  <c r="K85" i="3"/>
  <c r="F85" i="3"/>
  <c r="K83" i="3"/>
  <c r="F83" i="3"/>
  <c r="F82" i="3"/>
  <c r="Q82" i="3" s="1"/>
  <c r="K76" i="3"/>
  <c r="F81" i="3"/>
  <c r="Q81" i="3" s="1"/>
  <c r="P80" i="3"/>
  <c r="K80" i="3"/>
  <c r="Q80" i="3" s="1"/>
  <c r="P79" i="3"/>
  <c r="K79" i="3"/>
  <c r="Q79" i="3" s="1"/>
  <c r="P74" i="3"/>
  <c r="K74" i="3"/>
  <c r="Q74" i="3" s="1"/>
  <c r="F73" i="3"/>
  <c r="Q73" i="3" s="1"/>
  <c r="S72" i="3"/>
  <c r="R72" i="3"/>
  <c r="O72" i="3"/>
  <c r="N72" i="3"/>
  <c r="M72" i="3"/>
  <c r="L72" i="3"/>
  <c r="J72" i="3"/>
  <c r="I72" i="3"/>
  <c r="H72" i="3"/>
  <c r="G72" i="3"/>
  <c r="P71" i="3"/>
  <c r="K71" i="3"/>
  <c r="K69" i="3" s="1"/>
  <c r="I71" i="3"/>
  <c r="I69" i="3" s="1"/>
  <c r="F71" i="3"/>
  <c r="F70" i="3"/>
  <c r="Q70" i="3" s="1"/>
  <c r="P69" i="3"/>
  <c r="O69" i="3"/>
  <c r="N69" i="3"/>
  <c r="M69" i="3"/>
  <c r="L69" i="3"/>
  <c r="J69" i="3"/>
  <c r="H69" i="3"/>
  <c r="G69" i="3"/>
  <c r="F68" i="3"/>
  <c r="Q68" i="3" s="1"/>
  <c r="Q67" i="3"/>
  <c r="F67" i="3"/>
  <c r="P66" i="3"/>
  <c r="O66" i="3"/>
  <c r="N66" i="3"/>
  <c r="M66" i="3"/>
  <c r="L66" i="3"/>
  <c r="K66" i="3"/>
  <c r="J66" i="3"/>
  <c r="I66" i="3"/>
  <c r="H66" i="3"/>
  <c r="G66" i="3"/>
  <c r="F65" i="3"/>
  <c r="Q65" i="3" s="1"/>
  <c r="P64" i="3"/>
  <c r="P62" i="3" s="1"/>
  <c r="K64" i="3"/>
  <c r="K62" i="3" s="1"/>
  <c r="F64" i="3"/>
  <c r="I63" i="3"/>
  <c r="I62" i="3" s="1"/>
  <c r="F63" i="3"/>
  <c r="Q63" i="3" s="1"/>
  <c r="O62" i="3"/>
  <c r="N62" i="3"/>
  <c r="M62" i="3"/>
  <c r="L62" i="3"/>
  <c r="J62" i="3"/>
  <c r="H62" i="3"/>
  <c r="G62" i="3"/>
  <c r="F60" i="3"/>
  <c r="Q60" i="3" s="1"/>
  <c r="P59" i="3"/>
  <c r="P42" i="3" s="1"/>
  <c r="K59" i="3"/>
  <c r="K42" i="3" s="1"/>
  <c r="I59" i="3"/>
  <c r="I42" i="3" s="1"/>
  <c r="G59" i="3"/>
  <c r="F59" i="3" s="1"/>
  <c r="F58" i="3"/>
  <c r="Q58" i="3" s="1"/>
  <c r="G57" i="3"/>
  <c r="G56" i="3"/>
  <c r="F56" i="3" s="1"/>
  <c r="Q56" i="3" s="1"/>
  <c r="K52" i="3"/>
  <c r="Q55" i="3"/>
  <c r="F55" i="3"/>
  <c r="F50" i="3"/>
  <c r="Q50" i="3" s="1"/>
  <c r="G49" i="3"/>
  <c r="F49" i="3" s="1"/>
  <c r="Q49" i="3" s="1"/>
  <c r="F47" i="3"/>
  <c r="Q47" i="3" s="1"/>
  <c r="E47" i="3"/>
  <c r="E58" i="3" s="1"/>
  <c r="G46" i="3"/>
  <c r="F46" i="3"/>
  <c r="Q46" i="3" s="1"/>
  <c r="F45" i="3"/>
  <c r="Q45" i="3" s="1"/>
  <c r="F44" i="3"/>
  <c r="Q44" i="3" s="1"/>
  <c r="F43" i="3"/>
  <c r="S42" i="3"/>
  <c r="R42" i="3"/>
  <c r="O42" i="3"/>
  <c r="N42" i="3"/>
  <c r="M42" i="3"/>
  <c r="L42" i="3"/>
  <c r="J42" i="3"/>
  <c r="H42" i="3"/>
  <c r="F41" i="3"/>
  <c r="Q41" i="3" s="1"/>
  <c r="Q40" i="3"/>
  <c r="F40" i="3"/>
  <c r="E40" i="3"/>
  <c r="F39" i="3"/>
  <c r="Q39" i="3" s="1"/>
  <c r="P38" i="3"/>
  <c r="P37" i="3" s="1"/>
  <c r="O38" i="3"/>
  <c r="N38" i="3"/>
  <c r="N37" i="3" s="1"/>
  <c r="M38" i="3"/>
  <c r="M37" i="3" s="1"/>
  <c r="L38" i="3"/>
  <c r="K38" i="3"/>
  <c r="J38" i="3"/>
  <c r="J37" i="3" s="1"/>
  <c r="I38" i="3"/>
  <c r="I37" i="3" s="1"/>
  <c r="H38" i="3"/>
  <c r="H37" i="3" s="1"/>
  <c r="G38" i="3"/>
  <c r="F38" i="3" s="1"/>
  <c r="O37" i="3"/>
  <c r="L37" i="3"/>
  <c r="K37" i="3"/>
  <c r="G37" i="3"/>
  <c r="K36" i="3"/>
  <c r="K34" i="3" s="1"/>
  <c r="F36" i="3"/>
  <c r="F34" i="3"/>
  <c r="K31" i="3"/>
  <c r="F29" i="3"/>
  <c r="Q29" i="3" s="1"/>
  <c r="F28" i="3"/>
  <c r="Q28" i="3" s="1"/>
  <c r="F27" i="3"/>
  <c r="Q27" i="3" s="1"/>
  <c r="E27" i="3"/>
  <c r="I26" i="3"/>
  <c r="H26" i="3"/>
  <c r="G26" i="3"/>
  <c r="F22" i="3"/>
  <c r="Q22" i="3" s="1"/>
  <c r="K21" i="3"/>
  <c r="F21" i="3"/>
  <c r="Q21" i="3" s="1"/>
  <c r="K20" i="3"/>
  <c r="H20" i="3"/>
  <c r="H19" i="3" s="1"/>
  <c r="F20" i="3"/>
  <c r="O19" i="3"/>
  <c r="N19" i="3"/>
  <c r="M19" i="3"/>
  <c r="L19" i="3"/>
  <c r="P19" i="3" s="1"/>
  <c r="J19" i="3"/>
  <c r="J17" i="3" s="1"/>
  <c r="I19" i="3"/>
  <c r="G19" i="3"/>
  <c r="P18" i="3"/>
  <c r="K18" i="3"/>
  <c r="H18" i="3"/>
  <c r="F18" i="3"/>
  <c r="P17" i="3"/>
  <c r="O17" i="3"/>
  <c r="N17" i="3"/>
  <c r="F16" i="3"/>
  <c r="Q16" i="3" s="1"/>
  <c r="P15" i="3"/>
  <c r="P14" i="3" s="1"/>
  <c r="K15" i="3"/>
  <c r="H15" i="3"/>
  <c r="H14" i="3" s="1"/>
  <c r="F15" i="3"/>
  <c r="Q15" i="3" s="1"/>
  <c r="S14" i="3"/>
  <c r="R14" i="3"/>
  <c r="O14" i="3"/>
  <c r="N14" i="3"/>
  <c r="M14" i="3"/>
  <c r="L14" i="3"/>
  <c r="K14" i="3"/>
  <c r="J14" i="3"/>
  <c r="I14" i="3"/>
  <c r="G14" i="3"/>
  <c r="K9" i="3"/>
  <c r="F31" i="2"/>
  <c r="E31" i="2"/>
  <c r="D31" i="2"/>
  <c r="A31" i="2"/>
  <c r="F30" i="2"/>
  <c r="E30" i="2"/>
  <c r="D30" i="2"/>
  <c r="F29" i="2"/>
  <c r="E29" i="2"/>
  <c r="D29" i="2"/>
  <c r="F26" i="2"/>
  <c r="E26" i="2"/>
  <c r="D26" i="2"/>
  <c r="F25" i="2"/>
  <c r="E25" i="2"/>
  <c r="D25" i="2"/>
  <c r="F23" i="2"/>
  <c r="E23" i="2"/>
  <c r="D23" i="2"/>
  <c r="F22" i="2"/>
  <c r="F21" i="2"/>
  <c r="E21" i="2"/>
  <c r="D21" i="2"/>
  <c r="F18" i="2"/>
  <c r="E18" i="2"/>
  <c r="D18" i="2"/>
  <c r="F13" i="2"/>
  <c r="E13" i="2"/>
  <c r="D13" i="2"/>
  <c r="C3" i="2"/>
  <c r="I17" i="3" l="1"/>
  <c r="O13" i="3"/>
  <c r="O12" i="3" s="1"/>
  <c r="O107" i="3" s="1"/>
  <c r="Q85" i="3"/>
  <c r="Q84" i="3" s="1"/>
  <c r="K89" i="3"/>
  <c r="K84" i="3" s="1"/>
  <c r="R107" i="3"/>
  <c r="Q20" i="3"/>
  <c r="F66" i="3"/>
  <c r="P72" i="3"/>
  <c r="Q83" i="3"/>
  <c r="N94" i="3"/>
  <c r="N93" i="3" s="1"/>
  <c r="F99" i="3"/>
  <c r="F94" i="3"/>
  <c r="F93" i="3" s="1"/>
  <c r="J13" i="3"/>
  <c r="J12" i="3" s="1"/>
  <c r="J107" i="3" s="1"/>
  <c r="L17" i="3"/>
  <c r="K19" i="3"/>
  <c r="H17" i="3"/>
  <c r="H13" i="3" s="1"/>
  <c r="H12" i="3" s="1"/>
  <c r="Q36" i="3"/>
  <c r="Q34" i="3" s="1"/>
  <c r="Q59" i="3"/>
  <c r="Q71" i="3"/>
  <c r="K72" i="3"/>
  <c r="K95" i="3"/>
  <c r="K94" i="3" s="1"/>
  <c r="K93" i="3" s="1"/>
  <c r="I94" i="3"/>
  <c r="I93" i="3" s="1"/>
  <c r="M94" i="3"/>
  <c r="M93" i="3" s="1"/>
  <c r="Q66" i="3"/>
  <c r="S107" i="3"/>
  <c r="F57" i="3"/>
  <c r="Q57" i="3" s="1"/>
  <c r="F69" i="3"/>
  <c r="H94" i="3"/>
  <c r="H93" i="3" s="1"/>
  <c r="L94" i="3"/>
  <c r="L93" i="3" s="1"/>
  <c r="P94" i="3"/>
  <c r="P93" i="3" s="1"/>
  <c r="F37" i="3"/>
  <c r="Q38" i="3"/>
  <c r="Q37" i="3" s="1"/>
  <c r="R13" i="3"/>
  <c r="M17" i="3"/>
  <c r="M13" i="3" s="1"/>
  <c r="M12" i="3" s="1"/>
  <c r="Q18" i="3"/>
  <c r="F19" i="3"/>
  <c r="E50" i="3"/>
  <c r="E61" i="3" s="1"/>
  <c r="F84" i="3"/>
  <c r="L13" i="3"/>
  <c r="L12" i="3" s="1"/>
  <c r="L107" i="3" s="1"/>
  <c r="S13" i="3"/>
  <c r="N13" i="3"/>
  <c r="N12" i="3" s="1"/>
  <c r="N107" i="3" s="1"/>
  <c r="G48" i="3"/>
  <c r="F48" i="3" s="1"/>
  <c r="Q48" i="3" s="1"/>
  <c r="Q64" i="3"/>
  <c r="Q62" i="3" s="1"/>
  <c r="Q98" i="3"/>
  <c r="Q105" i="3"/>
  <c r="Q99" i="3" s="1"/>
  <c r="Q14" i="3"/>
  <c r="F14" i="3"/>
  <c r="Q19" i="3"/>
  <c r="F72" i="3"/>
  <c r="P84" i="3"/>
  <c r="F62" i="3"/>
  <c r="I13" i="3"/>
  <c r="I12" i="3" s="1"/>
  <c r="I107" i="3" s="1"/>
  <c r="Q69" i="3"/>
  <c r="G17" i="3"/>
  <c r="Q72" i="3"/>
  <c r="F26" i="3"/>
  <c r="Q26" i="3" s="1"/>
  <c r="K17" i="3"/>
  <c r="Q43" i="3"/>
  <c r="K13" i="3" l="1"/>
  <c r="K12" i="3" s="1"/>
  <c r="K107" i="3" s="1"/>
  <c r="G115" i="3" s="1"/>
  <c r="M107" i="3"/>
  <c r="P13" i="3"/>
  <c r="P12" i="3" s="1"/>
  <c r="P107" i="3" s="1"/>
  <c r="Q95" i="3"/>
  <c r="Q94" i="3" s="1"/>
  <c r="Q93" i="3" s="1"/>
  <c r="F17" i="3"/>
  <c r="H107" i="3"/>
  <c r="Q42" i="3"/>
  <c r="G42" i="3"/>
  <c r="G13" i="3" s="1"/>
  <c r="G12" i="3" s="1"/>
  <c r="G107" i="3" s="1"/>
  <c r="F42" i="3"/>
  <c r="F13" i="3" s="1"/>
  <c r="F12" i="3" s="1"/>
  <c r="F107" i="3" s="1"/>
  <c r="Q17" i="3"/>
  <c r="Q13" i="3" l="1"/>
  <c r="Q12" i="3" s="1"/>
  <c r="T12" i="3" s="1"/>
  <c r="E113" i="3"/>
  <c r="G111" i="3"/>
  <c r="G114" i="3"/>
  <c r="G116" i="3" s="1"/>
  <c r="Q107" i="3"/>
</calcChain>
</file>

<file path=xl/sharedStrings.xml><?xml version="1.0" encoding="utf-8"?>
<sst xmlns="http://schemas.openxmlformats.org/spreadsheetml/2006/main" count="526" uniqueCount="374">
  <si>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</si>
  <si>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</si>
  <si>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</si>
  <si>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</si>
  <si>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</si>
  <si>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</si>
  <si>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</si>
  <si>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</si>
  <si>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</si>
  <si>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</si>
  <si>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</si>
  <si>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</si>
  <si>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</si>
  <si>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</si>
  <si>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</si>
  <si>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</si>
  <si>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</si>
  <si>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</si>
  <si>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</si>
  <si>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</si>
  <si>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</si>
  <si>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</si>
  <si>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</si>
  <si>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</si>
  <si>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</si>
  <si>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</si>
  <si>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</si>
  <si>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</si>
  <si>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</si>
  <si>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</si>
  <si>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</si>
  <si>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</si>
  <si>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</si>
  <si>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</si>
  <si>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</si>
  <si>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</si>
  <si>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</si>
  <si>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</si>
  <si>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</si>
  <si>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</si>
  <si>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</si>
  <si>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</si>
  <si>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</si>
  <si>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</si>
  <si>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</si>
  <si>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</si>
  <si>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</si>
  <si>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</si>
  <si>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</si>
  <si>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</si>
  <si>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</si>
  <si>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</si>
  <si>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</si>
  <si>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</si>
  <si>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</si>
  <si>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</si>
  <si>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</si>
  <si>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</si>
  <si>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</si>
  <si>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</si>
  <si>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</si>
  <si>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</si>
  <si>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</si>
  <si>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</si>
  <si>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</si>
  <si>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</si>
  <si>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</si>
  <si>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</si>
  <si>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</si>
  <si>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</si>
  <si>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</si>
  <si>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</si>
  <si>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</si>
  <si>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</si>
  <si>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</si>
  <si>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</si>
  <si>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</si>
  <si>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</si>
  <si>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</si>
  <si>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</si>
  <si>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</si>
  <si>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</si>
  <si>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</si>
  <si>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</si>
  <si>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</si>
  <si>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</si>
  <si>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</si>
  <si>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</si>
  <si>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</si>
  <si>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</si>
  <si>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</si>
  <si>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</si>
  <si>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</si>
  <si>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</si>
  <si>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</si>
  <si>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</si>
  <si>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</si>
  <si>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</si>
  <si>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</si>
  <si>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</si>
  <si>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</si>
  <si>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</si>
  <si>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</si>
  <si>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</si>
  <si>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</si>
  <si>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</si>
  <si>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</si>
  <si>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</si>
  <si>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</si>
  <si>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</si>
  <si>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</si>
  <si>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</si>
  <si>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</si>
  <si>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</si>
  <si>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</si>
  <si>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</si>
  <si>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</si>
  <si>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</si>
  <si>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</si>
  <si>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</si>
  <si>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</si>
  <si>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</si>
  <si>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</si>
  <si>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</si>
  <si>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</si>
  <si>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</si>
  <si>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</si>
  <si>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</si>
  <si>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</si>
  <si>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</si>
  <si>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</si>
  <si>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</si>
  <si>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</si>
  <si>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</si>
  <si>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</si>
  <si>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</si>
  <si>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</si>
  <si>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</si>
  <si>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</si>
  <si>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</si>
  <si>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</si>
  <si>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</si>
  <si>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</si>
  <si>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</si>
  <si>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</si>
  <si>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</si>
  <si>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</si>
  <si>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</si>
  <si>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</si>
  <si>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</si>
  <si>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</si>
  <si>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</si>
  <si>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</si>
  <si>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</si>
  <si>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</si>
  <si>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</si>
  <si>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</si>
  <si>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</si>
  <si>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</si>
  <si>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</si>
  <si>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</si>
  <si>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</si>
  <si>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</si>
  <si>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</si>
  <si>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</si>
  <si>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</si>
  <si>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</si>
  <si>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</si>
  <si>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</si>
  <si>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</si>
  <si>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</si>
  <si>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</si>
  <si>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</si>
  <si>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</si>
  <si>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</si>
  <si>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</si>
  <si>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</si>
  <si>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№3 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</si>
  <si>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</si>
  <si>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</si>
  <si>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</si>
  <si>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</si>
  <si>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</si>
  <si>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</si>
  <si>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</si>
  <si>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</si>
  <si>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</si>
  <si>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</si>
  <si>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</si>
  <si>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</si>
  <si>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</si>
  <si>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</si>
  <si>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</si>
  <si>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</si>
  <si>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</si>
  <si>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</si>
  <si>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</si>
  <si>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</si>
  <si>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</si>
  <si>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</si>
  <si>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</si>
  <si>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</si>
  <si>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</si>
  <si>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</si>
  <si>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</si>
  <si>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</si>
  <si>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</si>
  <si>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</si>
  <si>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</si>
  <si>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</si>
  <si>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</si>
  <si>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</si>
  <si>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</si>
  <si>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</si>
  <si>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</si>
  <si>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</si>
  <si>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</si>
  <si>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</si>
  <si>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</si>
  <si>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</si>
  <si>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</si>
  <si>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</si>
  <si>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</si>
  <si>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</si>
  <si>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</si>
  <si>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</si>
  <si>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</si>
  <si>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</si>
  <si>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</si>
  <si>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</si>
  <si>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</si>
  <si>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</si>
  <si>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</si>
  <si>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</si>
  <si>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</si>
  <si>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</si>
  <si>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</si>
  <si>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</si>
  <si>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</si>
  <si>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</si>
  <si>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</si>
  <si>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</si>
  <si>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</si>
  <si>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</si>
  <si>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</si>
  <si>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</si>
  <si>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</si>
  <si>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</si>
  <si>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</si>
  <si>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</si>
  <si>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</si>
  <si>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</si>
  <si>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</si>
  <si>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</si>
  <si>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</si>
  <si>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</si>
  <si>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</si>
  <si>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</si>
  <si>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</si>
  <si>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</si>
  <si>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</si>
  <si>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</si>
  <si>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</si>
  <si>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</si>
  <si>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</si>
  <si>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</si>
  <si>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</si>
  <si>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</si>
  <si>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</si>
  <si>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</si>
  <si>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</si>
  <si>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</si>
  <si>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</si>
  <si>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</si>
  <si>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</si>
  <si>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</si>
  <si>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</si>
  <si>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</si>
  <si>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</si>
  <si>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</si>
  <si>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</si>
  <si>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</si>
  <si>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</si>
  <si>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</si>
  <si>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</si>
  <si>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</si>
  <si>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</si>
  <si>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</si>
  <si>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</si>
  <si>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</si>
  <si>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</si>
  <si>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0218710</t>
  </si>
  <si>
    <t>0133</t>
  </si>
  <si>
    <t>Резервний фонд</t>
  </si>
  <si>
    <t>3700000</t>
  </si>
  <si>
    <t>Фінансовий відділ виконавчого комітету Білозірської сільської ради</t>
  </si>
  <si>
    <t>3710000</t>
  </si>
  <si>
    <t>9770</t>
  </si>
  <si>
    <t>0180</t>
  </si>
  <si>
    <t>Інші субвенції з місцевого бюджету</t>
  </si>
  <si>
    <t>Всього</t>
  </si>
  <si>
    <t>Секретар сільської ради</t>
  </si>
  <si>
    <t xml:space="preserve">Тетяня  ДІБРОВА </t>
  </si>
  <si>
    <t>41033900</t>
  </si>
  <si>
    <t>Освітня субвенція з державного бюджету місцевим бюджетам</t>
  </si>
  <si>
    <t>41053900</t>
  </si>
  <si>
    <t>0210180</t>
  </si>
  <si>
    <t>Інша діяльність у сфері державного управління</t>
  </si>
  <si>
    <t>МІЖБЮДЖЕТНІ ТРАНСФЕРТИ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</si>
  <si>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</si>
  <si>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</si>
  <si>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</si>
  <si>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</si>
  <si>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</si>
  <si>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</si>
  <si>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</si>
  <si>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</si>
  <si>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Фінансування бюджету  Білозірської сільської  територіальної громади на 2024 рік</t>
  </si>
  <si>
    <t>Розподіл видатків бюджету Білозірської сільської  територіальної громади на 2024 рік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</si>
  <si>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</si>
  <si>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</si>
  <si>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</si>
  <si>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</si>
  <si>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</si>
  <si>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</si>
  <si>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</si>
  <si>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</si>
  <si>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</si>
  <si>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</si>
  <si>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</si>
  <si>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</si>
  <si>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</si>
  <si>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0217680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</si>
  <si>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</si>
  <si>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</si>
  <si>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</si>
  <si>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0217321</t>
  </si>
  <si>
    <t>7321</t>
  </si>
  <si>
    <t>Будівництво освітніх установ та закладів</t>
  </si>
  <si>
    <t>8000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</si>
  <si>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</si>
  <si>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9000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</si>
  <si>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</si>
  <si>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</si>
  <si>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3140</t>
  </si>
  <si>
    <t>7351</t>
  </si>
  <si>
    <t>8240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</si>
  <si>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</t>
  </si>
  <si>
    <t>0211291</t>
  </si>
  <si>
    <t xml:space="preserve">0217351 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</si>
  <si>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</si>
  <si>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</si>
  <si>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</si>
  <si>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</si>
  <si>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0213140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</si>
  <si>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</si>
  <si>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</si>
  <si>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</si>
  <si>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</si>
  <si>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0211292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</si>
  <si>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</si>
  <si>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т.ч.  за рахунок залишку коштів освітньої субвенції з державного бюджету місцевим бюджетам, що утворився на початок бюджетного періоду</t>
  </si>
  <si>
    <t>роезервний фонд</t>
  </si>
  <si>
    <t xml:space="preserve">Оборот.залишок </t>
  </si>
  <si>
    <t>дефіцит ЗФ</t>
  </si>
  <si>
    <t>дефіцит СФ</t>
  </si>
  <si>
    <t>зф</t>
  </si>
  <si>
    <t>сф</t>
  </si>
  <si>
    <t>бр</t>
  </si>
  <si>
    <t>(в редакції рішення сесії  від 28.02.2024 р.№ 67-5/VIII)</t>
  </si>
  <si>
    <t>в т.ч.  за рахунок субвенції  з місцевого бюджету за рахунок залишку коштів освітньої субвенції, що утворився на початок бюджетного періоду</t>
  </si>
  <si>
    <t>0218110</t>
  </si>
  <si>
    <t>8110</t>
  </si>
  <si>
    <t>Заходи із запобігання та ліквідації надзвичайних ситуацій та наслідків стихійного лиха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</si>
</sst>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50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BCE4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rgb="FFCCC1DA"/>
      </patternFill>
    </fill>
    <fill>
      <patternFill patternType="solid">
        <fgColor theme="4" tint="0.59999389629810485"/>
        <bgColor rgb="FFBCE4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CC1DA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FFFFFF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5">
    <xf numFmtId="0" fontId="0" fillId="0" borderId="0" xfId="0"/>
    <xf numFmtId="0" fontId="0" fillId="0" borderId="0" xfId="0" applyFont="1"/>
    <xf numFmtId="0" fontId="6" fillId="0" borderId="0" xfId="1" applyFont="1" applyAlignment="1">
      <alignment vertical="center"/>
    </xf>
    <xf numFmtId="0" fontId="6" fillId="0" borderId="0" xfId="1" applyFont="1"/>
    <xf numFmtId="0" fontId="9" fillId="0" borderId="3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2" fillId="0" borderId="0" xfId="1" applyFont="1"/>
    <xf numFmtId="0" fontId="7" fillId="3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 wrapText="1"/>
    </xf>
    <xf numFmtId="164" fontId="7" fillId="3" borderId="6" xfId="1" applyNumberFormat="1" applyFont="1" applyFill="1" applyBorder="1" applyAlignment="1">
      <alignment vertical="center"/>
    </xf>
    <xf numFmtId="164" fontId="7" fillId="3" borderId="4" xfId="1" applyNumberFormat="1" applyFont="1" applyFill="1" applyBorder="1" applyAlignment="1">
      <alignment vertical="center"/>
    </xf>
    <xf numFmtId="164" fontId="7" fillId="3" borderId="13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13" fillId="3" borderId="14" xfId="1" applyFont="1" applyFill="1" applyBorder="1" applyAlignment="1">
      <alignment vertical="center"/>
    </xf>
    <xf numFmtId="0" fontId="13" fillId="3" borderId="8" xfId="1" applyFont="1" applyFill="1" applyBorder="1" applyAlignment="1">
      <alignment vertical="center" wrapText="1"/>
    </xf>
    <xf numFmtId="164" fontId="13" fillId="3" borderId="15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164" fontId="13" fillId="3" borderId="7" xfId="1" applyNumberFormat="1" applyFont="1" applyFill="1" applyBorder="1" applyAlignment="1">
      <alignment vertical="center"/>
    </xf>
    <xf numFmtId="164" fontId="13" fillId="3" borderId="8" xfId="1" applyNumberFormat="1" applyFont="1" applyFill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3" fillId="0" borderId="8" xfId="1" applyFont="1" applyBorder="1" applyAlignment="1">
      <alignment vertical="center" wrapText="1"/>
    </xf>
    <xf numFmtId="164" fontId="13" fillId="0" borderId="14" xfId="1" applyNumberFormat="1" applyFont="1" applyBorder="1" applyAlignment="1">
      <alignment vertical="center"/>
    </xf>
    <xf numFmtId="164" fontId="13" fillId="0" borderId="8" xfId="1" applyNumberFormat="1" applyFont="1" applyBorder="1" applyAlignment="1">
      <alignment vertical="center"/>
    </xf>
    <xf numFmtId="164" fontId="13" fillId="0" borderId="7" xfId="1" applyNumberFormat="1" applyFont="1" applyBorder="1" applyAlignment="1">
      <alignment vertical="center"/>
    </xf>
    <xf numFmtId="0" fontId="13" fillId="3" borderId="16" xfId="1" applyFont="1" applyFill="1" applyBorder="1" applyAlignment="1">
      <alignment vertical="center"/>
    </xf>
    <xf numFmtId="0" fontId="13" fillId="3" borderId="17" xfId="1" applyFont="1" applyFill="1" applyBorder="1" applyAlignment="1">
      <alignment vertical="center" wrapText="1"/>
    </xf>
    <xf numFmtId="0" fontId="13" fillId="0" borderId="16" xfId="1" applyFont="1" applyBorder="1" applyAlignment="1">
      <alignment vertical="center"/>
    </xf>
    <xf numFmtId="0" fontId="14" fillId="0" borderId="17" xfId="1" applyFont="1" applyBorder="1" applyAlignment="1">
      <alignment vertical="center" wrapText="1"/>
    </xf>
    <xf numFmtId="164" fontId="15" fillId="0" borderId="15" xfId="1" applyNumberFormat="1" applyFont="1" applyBorder="1" applyAlignment="1">
      <alignment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wrapText="1"/>
    </xf>
    <xf numFmtId="164" fontId="13" fillId="3" borderId="11" xfId="1" applyNumberFormat="1" applyFont="1" applyFill="1" applyBorder="1" applyAlignment="1">
      <alignment vertical="center"/>
    </xf>
    <xf numFmtId="164" fontId="13" fillId="3" borderId="9" xfId="1" applyNumberFormat="1" applyFont="1" applyFill="1" applyBorder="1" applyAlignment="1">
      <alignment vertical="center"/>
    </xf>
    <xf numFmtId="0" fontId="16" fillId="0" borderId="17" xfId="1" applyFont="1" applyBorder="1" applyAlignment="1">
      <alignment vertical="center" wrapText="1"/>
    </xf>
    <xf numFmtId="164" fontId="13" fillId="3" borderId="12" xfId="1" applyNumberFormat="1" applyFont="1" applyFill="1" applyBorder="1" applyAlignment="1">
      <alignment vertical="center"/>
    </xf>
    <xf numFmtId="164" fontId="13" fillId="3" borderId="1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wrapText="1"/>
    </xf>
    <xf numFmtId="164" fontId="7" fillId="3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13" fillId="0" borderId="0" xfId="1" applyFont="1" applyAlignment="1">
      <alignment vertical="center"/>
    </xf>
    <xf numFmtId="164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4" fontId="23" fillId="4" borderId="2" xfId="0" applyNumberFormat="1" applyFont="1" applyFill="1" applyBorder="1" applyAlignment="1" applyProtection="1">
      <alignment horizontal="right" vertical="center" wrapText="1"/>
    </xf>
    <xf numFmtId="0" fontId="24" fillId="5" borderId="2" xfId="0" applyFont="1" applyFill="1" applyBorder="1" applyAlignment="1" applyProtection="1">
      <alignment horizontal="left" vertical="top" wrapText="1"/>
    </xf>
    <xf numFmtId="49" fontId="23" fillId="5" borderId="2" xfId="0" applyNumberFormat="1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right" vertical="top" wrapText="1"/>
    </xf>
    <xf numFmtId="0" fontId="35" fillId="0" borderId="0" xfId="0" applyFont="1" applyBorder="1" applyAlignment="1" applyProtection="1">
      <alignment vertical="top" wrapText="1"/>
    </xf>
    <xf numFmtId="0" fontId="34" fillId="0" borderId="0" xfId="0" applyFont="1" applyAlignment="1">
      <alignment horizontal="right"/>
    </xf>
    <xf numFmtId="0" fontId="31" fillId="0" borderId="0" xfId="0" applyFont="1" applyBorder="1" applyAlignment="1" applyProtection="1">
      <alignment vertical="top" wrapText="1"/>
    </xf>
    <xf numFmtId="0" fontId="31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left" vertical="top" wrapText="1"/>
    </xf>
    <xf numFmtId="0" fontId="37" fillId="0" borderId="0" xfId="0" applyFont="1"/>
    <xf numFmtId="0" fontId="40" fillId="0" borderId="0" xfId="0" applyFont="1" applyBorder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vertical="top" wrapText="1"/>
    </xf>
    <xf numFmtId="0" fontId="41" fillId="0" borderId="0" xfId="0" applyFont="1"/>
    <xf numFmtId="4" fontId="42" fillId="0" borderId="26" xfId="0" applyNumberFormat="1" applyFont="1" applyBorder="1" applyAlignment="1" applyProtection="1">
      <alignment horizontal="right" vertical="top" wrapText="1"/>
    </xf>
    <xf numFmtId="4" fontId="38" fillId="0" borderId="26" xfId="0" applyNumberFormat="1" applyFont="1" applyBorder="1" applyAlignment="1" applyProtection="1">
      <alignment horizontal="right" vertical="top" wrapText="1"/>
    </xf>
    <xf numFmtId="4" fontId="42" fillId="0" borderId="26" xfId="0" applyNumberFormat="1" applyFont="1" applyBorder="1" applyAlignment="1" applyProtection="1">
      <alignment horizontal="right" vertical="center" wrapText="1"/>
    </xf>
    <xf numFmtId="164" fontId="44" fillId="0" borderId="0" xfId="1" applyNumberFormat="1" applyFont="1" applyAlignment="1">
      <alignment horizontal="center" vertical="center"/>
    </xf>
    <xf numFmtId="0" fontId="44" fillId="0" borderId="0" xfId="1" applyFont="1" applyAlignment="1">
      <alignment horizontal="right" vertical="center"/>
    </xf>
    <xf numFmtId="0" fontId="33" fillId="0" borderId="0" xfId="1" applyFont="1" applyAlignment="1">
      <alignment horizontal="center" vertical="center"/>
    </xf>
    <xf numFmtId="0" fontId="33" fillId="0" borderId="0" xfId="1" applyFont="1"/>
    <xf numFmtId="0" fontId="42" fillId="0" borderId="26" xfId="0" applyFont="1" applyBorder="1" applyAlignment="1" applyProtection="1">
      <alignment horizontal="center" vertical="center" wrapText="1"/>
    </xf>
    <xf numFmtId="0" fontId="43" fillId="0" borderId="26" xfId="0" applyFont="1" applyBorder="1" applyAlignment="1" applyProtection="1">
      <alignment horizontal="center" vertical="center" wrapText="1"/>
    </xf>
    <xf numFmtId="0" fontId="39" fillId="0" borderId="26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right" vertical="top" wrapText="1"/>
    </xf>
    <xf numFmtId="0" fontId="45" fillId="0" borderId="26" xfId="0" applyFont="1" applyBorder="1" applyAlignment="1" applyProtection="1">
      <alignment horizontal="center" vertical="top" wrapText="1"/>
    </xf>
    <xf numFmtId="0" fontId="47" fillId="0" borderId="26" xfId="0" applyFont="1" applyBorder="1" applyAlignment="1" applyProtection="1">
      <alignment horizontal="center" vertical="top" wrapText="1"/>
    </xf>
    <xf numFmtId="0" fontId="31" fillId="0" borderId="0" xfId="0" applyFont="1" applyBorder="1" applyAlignment="1" applyProtection="1">
      <alignment horizontal="right" vertical="top" wrapText="1"/>
    </xf>
    <xf numFmtId="0" fontId="48" fillId="0" borderId="0" xfId="0" applyFont="1"/>
    <xf numFmtId="0" fontId="5" fillId="0" borderId="0" xfId="0" applyFont="1" applyAlignment="1">
      <alignment horizontal="right"/>
    </xf>
    <xf numFmtId="0" fontId="31" fillId="2" borderId="0" xfId="0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17" fillId="6" borderId="0" xfId="0" applyFont="1" applyFill="1" applyBorder="1" applyAlignment="1" applyProtection="1">
      <alignment horizontal="left" vertical="top" wrapText="1"/>
    </xf>
    <xf numFmtId="0" fontId="19" fillId="6" borderId="0" xfId="0" applyFont="1" applyFill="1" applyBorder="1" applyAlignment="1" applyProtection="1">
      <alignment horizontal="right" vertical="top" wrapText="1"/>
    </xf>
    <xf numFmtId="0" fontId="19" fillId="6" borderId="0" xfId="0" applyFont="1" applyFill="1" applyAlignment="1">
      <alignment horizontal="right"/>
    </xf>
    <xf numFmtId="0" fontId="18" fillId="6" borderId="0" xfId="0" applyFont="1" applyFill="1" applyBorder="1" applyAlignment="1" applyProtection="1">
      <alignment vertical="top" wrapText="1"/>
    </xf>
    <xf numFmtId="0" fontId="5" fillId="6" borderId="0" xfId="0" applyFont="1" applyFill="1" applyBorder="1" applyAlignment="1" applyProtection="1">
      <alignment vertical="top" wrapText="1"/>
    </xf>
    <xf numFmtId="0" fontId="18" fillId="6" borderId="0" xfId="0" applyFont="1" applyFill="1" applyBorder="1" applyAlignment="1" applyProtection="1">
      <alignment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1" fillId="6" borderId="0" xfId="0" applyFont="1" applyFill="1" applyBorder="1" applyAlignment="1" applyProtection="1">
      <alignment horizontal="center" vertical="top" wrapText="1"/>
    </xf>
    <xf numFmtId="0" fontId="22" fillId="6" borderId="0" xfId="0" applyFont="1" applyFill="1" applyBorder="1" applyAlignment="1" applyProtection="1">
      <alignment horizontal="center" wrapText="1"/>
    </xf>
    <xf numFmtId="0" fontId="23" fillId="5" borderId="0" xfId="0" applyFont="1" applyFill="1" applyBorder="1" applyAlignment="1" applyProtection="1">
      <alignment horizontal="left" vertical="top" wrapText="1"/>
    </xf>
    <xf numFmtId="0" fontId="23" fillId="5" borderId="0" xfId="0" applyFont="1" applyFill="1"/>
    <xf numFmtId="0" fontId="23" fillId="5" borderId="20" xfId="0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 applyProtection="1">
      <alignment horizontal="center" vertical="center" wrapText="1"/>
    </xf>
    <xf numFmtId="0" fontId="23" fillId="7" borderId="0" xfId="0" applyFont="1" applyFill="1" applyBorder="1" applyAlignment="1" applyProtection="1">
      <alignment horizontal="left" vertical="top" wrapText="1"/>
    </xf>
    <xf numFmtId="49" fontId="24" fillId="7" borderId="2" xfId="0" applyNumberFormat="1" applyFont="1" applyFill="1" applyBorder="1" applyAlignment="1" applyProtection="1">
      <alignment horizontal="center" vertical="top" wrapText="1"/>
    </xf>
    <xf numFmtId="0" fontId="24" fillId="7" borderId="2" xfId="0" applyFont="1" applyFill="1" applyBorder="1" applyAlignment="1" applyProtection="1">
      <alignment horizontal="center" vertical="top" wrapText="1"/>
    </xf>
    <xf numFmtId="0" fontId="24" fillId="7" borderId="2" xfId="0" applyFont="1" applyFill="1" applyBorder="1" applyAlignment="1" applyProtection="1">
      <alignment horizontal="center" vertical="center" wrapText="1"/>
    </xf>
    <xf numFmtId="0" fontId="24" fillId="7" borderId="2" xfId="0" applyFont="1" applyFill="1" applyBorder="1" applyAlignment="1" applyProtection="1">
      <alignment horizontal="left" vertical="top" wrapText="1"/>
    </xf>
    <xf numFmtId="4" fontId="24" fillId="7" borderId="2" xfId="0" applyNumberFormat="1" applyFont="1" applyFill="1" applyBorder="1" applyAlignment="1" applyProtection="1">
      <alignment horizontal="right" vertical="top" wrapText="1"/>
    </xf>
    <xf numFmtId="0" fontId="23" fillId="7" borderId="0" xfId="0" applyFont="1" applyFill="1"/>
    <xf numFmtId="49" fontId="24" fillId="5" borderId="2" xfId="0" applyNumberFormat="1" applyFont="1" applyFill="1" applyBorder="1" applyAlignment="1" applyProtection="1">
      <alignment horizontal="center" vertical="top" wrapText="1"/>
    </xf>
    <xf numFmtId="0" fontId="24" fillId="5" borderId="2" xfId="0" applyFont="1" applyFill="1" applyBorder="1" applyAlignment="1" applyProtection="1">
      <alignment horizontal="center" vertical="top" wrapText="1"/>
    </xf>
    <xf numFmtId="4" fontId="24" fillId="5" borderId="2" xfId="0" applyNumberFormat="1" applyFont="1" applyFill="1" applyBorder="1" applyAlignment="1" applyProtection="1">
      <alignment horizontal="right" vertical="top" wrapText="1"/>
    </xf>
    <xf numFmtId="49" fontId="23" fillId="5" borderId="0" xfId="0" applyNumberFormat="1" applyFont="1" applyFill="1" applyAlignment="1">
      <alignment horizontal="center" vertical="center"/>
    </xf>
    <xf numFmtId="0" fontId="23" fillId="5" borderId="2" xfId="0" applyFont="1" applyFill="1" applyBorder="1" applyAlignment="1" applyProtection="1">
      <alignment horizontal="left" vertical="center" wrapText="1"/>
    </xf>
    <xf numFmtId="4" fontId="23" fillId="5" borderId="2" xfId="0" applyNumberFormat="1" applyFont="1" applyFill="1" applyBorder="1" applyAlignment="1" applyProtection="1">
      <alignment horizontal="right" vertical="center" wrapText="1"/>
    </xf>
    <xf numFmtId="4" fontId="23" fillId="8" borderId="2" xfId="0" applyNumberFormat="1" applyFont="1" applyFill="1" applyBorder="1" applyAlignment="1" applyProtection="1">
      <alignment horizontal="right" vertical="center" wrapText="1"/>
    </xf>
    <xf numFmtId="4" fontId="26" fillId="5" borderId="2" xfId="0" applyNumberFormat="1" applyFont="1" applyFill="1" applyBorder="1" applyAlignment="1" applyProtection="1">
      <alignment horizontal="right" vertical="center" wrapText="1"/>
    </xf>
    <xf numFmtId="4" fontId="23" fillId="5" borderId="19" xfId="0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Alignment="1" applyProtection="1">
      <alignment horizontal="center" wrapText="1"/>
    </xf>
    <xf numFmtId="0" fontId="23" fillId="5" borderId="18" xfId="0" applyFont="1" applyFill="1" applyBorder="1" applyAlignment="1" applyProtection="1">
      <alignment horizontal="center" wrapText="1"/>
    </xf>
    <xf numFmtId="0" fontId="5" fillId="5" borderId="2" xfId="0" applyFont="1" applyFill="1" applyBorder="1" applyAlignment="1" applyProtection="1">
      <alignment vertical="center" wrapText="1"/>
    </xf>
    <xf numFmtId="0" fontId="24" fillId="5" borderId="2" xfId="0" applyFont="1" applyFill="1" applyBorder="1" applyAlignment="1" applyProtection="1">
      <alignment horizontal="left" vertical="center" wrapText="1"/>
    </xf>
    <xf numFmtId="4" fontId="24" fillId="5" borderId="2" xfId="0" applyNumberFormat="1" applyFont="1" applyFill="1" applyBorder="1" applyAlignment="1" applyProtection="1">
      <alignment horizontal="right" vertical="center" wrapText="1"/>
    </xf>
    <xf numFmtId="4" fontId="23" fillId="5" borderId="0" xfId="0" applyNumberFormat="1" applyFont="1" applyFill="1"/>
    <xf numFmtId="4" fontId="25" fillId="5" borderId="2" xfId="0" applyNumberFormat="1" applyFont="1" applyFill="1" applyBorder="1" applyAlignment="1" applyProtection="1">
      <alignment horizontal="right" vertical="top" wrapText="1"/>
    </xf>
    <xf numFmtId="4" fontId="25" fillId="5" borderId="18" xfId="0" applyNumberFormat="1" applyFont="1" applyFill="1" applyBorder="1" applyAlignment="1" applyProtection="1">
      <alignment horizontal="right" vertical="top" wrapText="1"/>
    </xf>
    <xf numFmtId="4" fontId="23" fillId="5" borderId="19" xfId="0" applyNumberFormat="1" applyFont="1" applyFill="1" applyBorder="1" applyAlignment="1" applyProtection="1">
      <alignment horizontal="right" vertical="top" wrapText="1"/>
    </xf>
    <xf numFmtId="4" fontId="23" fillId="5" borderId="2" xfId="0" applyNumberFormat="1" applyFont="1" applyFill="1" applyBorder="1" applyAlignment="1" applyProtection="1">
      <alignment horizontal="right" vertical="top" wrapText="1"/>
    </xf>
    <xf numFmtId="0" fontId="25" fillId="5" borderId="2" xfId="0" applyFont="1" applyFill="1" applyBorder="1" applyAlignment="1" applyProtection="1">
      <alignment horizontal="left" vertical="top" wrapText="1"/>
    </xf>
    <xf numFmtId="4" fontId="25" fillId="5" borderId="19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 applyBorder="1" applyAlignment="1" applyProtection="1">
      <alignment horizontal="left" vertical="top" wrapText="1"/>
    </xf>
    <xf numFmtId="0" fontId="27" fillId="5" borderId="2" xfId="0" applyFont="1" applyFill="1" applyBorder="1" applyAlignment="1" applyProtection="1">
      <alignment horizontal="center" vertical="center" wrapText="1"/>
    </xf>
    <xf numFmtId="4" fontId="28" fillId="5" borderId="2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/>
    <xf numFmtId="4" fontId="25" fillId="5" borderId="23" xfId="0" applyNumberFormat="1" applyFont="1" applyFill="1" applyBorder="1" applyAlignment="1" applyProtection="1">
      <alignment horizontal="right" vertical="top" wrapText="1"/>
    </xf>
    <xf numFmtId="4" fontId="23" fillId="5" borderId="23" xfId="0" applyNumberFormat="1" applyFont="1" applyFill="1" applyBorder="1" applyAlignment="1" applyProtection="1">
      <alignment horizontal="right" vertical="top" wrapText="1"/>
    </xf>
    <xf numFmtId="0" fontId="25" fillId="5" borderId="0" xfId="0" applyFont="1" applyFill="1" applyBorder="1" applyAlignment="1" applyProtection="1">
      <alignment horizontal="left" vertical="top" wrapText="1"/>
    </xf>
    <xf numFmtId="49" fontId="25" fillId="5" borderId="2" xfId="0" applyNumberFormat="1" applyFont="1" applyFill="1" applyBorder="1" applyAlignment="1" applyProtection="1">
      <alignment horizontal="center" vertical="center" wrapText="1"/>
    </xf>
    <xf numFmtId="0" fontId="25" fillId="5" borderId="0" xfId="0" applyFont="1" applyFill="1"/>
    <xf numFmtId="4" fontId="23" fillId="5" borderId="22" xfId="0" applyNumberFormat="1" applyFont="1" applyFill="1" applyBorder="1" applyAlignment="1" applyProtection="1">
      <alignment horizontal="right" vertical="top" wrapText="1"/>
    </xf>
    <xf numFmtId="0" fontId="29" fillId="5" borderId="2" xfId="0" applyFont="1" applyFill="1" applyBorder="1" applyAlignment="1" applyProtection="1">
      <alignment horizontal="left" vertical="top" wrapText="1"/>
    </xf>
    <xf numFmtId="4" fontId="24" fillId="5" borderId="20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 applyBorder="1" applyAlignment="1" applyProtection="1">
      <alignment horizontal="left" vertical="top" wrapText="1"/>
    </xf>
    <xf numFmtId="0" fontId="26" fillId="5" borderId="2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49" fontId="26" fillId="5" borderId="2" xfId="0" applyNumberFormat="1" applyFont="1" applyFill="1" applyBorder="1" applyAlignment="1" applyProtection="1">
      <alignment horizontal="center" vertical="center" wrapText="1"/>
    </xf>
    <xf numFmtId="0" fontId="26" fillId="5" borderId="2" xfId="0" applyFont="1" applyFill="1" applyBorder="1" applyAlignment="1" applyProtection="1">
      <alignment horizontal="left" vertical="top" wrapText="1"/>
    </xf>
    <xf numFmtId="4" fontId="26" fillId="5" borderId="2" xfId="0" applyNumberFormat="1" applyFont="1" applyFill="1" applyBorder="1" applyAlignment="1" applyProtection="1">
      <alignment horizontal="right" vertical="top" wrapText="1"/>
    </xf>
    <xf numFmtId="4" fontId="26" fillId="5" borderId="18" xfId="0" applyNumberFormat="1" applyFont="1" applyFill="1" applyBorder="1" applyAlignment="1" applyProtection="1">
      <alignment horizontal="right" vertical="top" wrapText="1"/>
    </xf>
    <xf numFmtId="0" fontId="29" fillId="5" borderId="0" xfId="0" applyFont="1" applyFill="1" applyBorder="1" applyAlignment="1" applyProtection="1">
      <alignment horizontal="left" vertical="top" wrapText="1"/>
    </xf>
    <xf numFmtId="49" fontId="29" fillId="5" borderId="2" xfId="0" applyNumberFormat="1" applyFont="1" applyFill="1" applyBorder="1" applyAlignment="1" applyProtection="1">
      <alignment horizontal="center" vertical="center" wrapText="1"/>
    </xf>
    <xf numFmtId="0" fontId="29" fillId="5" borderId="2" xfId="0" applyFont="1" applyFill="1" applyBorder="1" applyAlignment="1" applyProtection="1">
      <alignment horizontal="center" vertical="center" wrapText="1"/>
    </xf>
    <xf numFmtId="4" fontId="29" fillId="5" borderId="2" xfId="0" applyNumberFormat="1" applyFont="1" applyFill="1" applyBorder="1" applyAlignment="1" applyProtection="1">
      <alignment horizontal="right" vertical="top" wrapText="1"/>
    </xf>
    <xf numFmtId="0" fontId="29" fillId="5" borderId="0" xfId="0" applyFont="1" applyFill="1"/>
    <xf numFmtId="0" fontId="25" fillId="5" borderId="2" xfId="0" applyFont="1" applyFill="1" applyBorder="1" applyAlignment="1" applyProtection="1">
      <alignment horizontal="left" vertical="center" wrapText="1"/>
    </xf>
    <xf numFmtId="4" fontId="23" fillId="5" borderId="20" xfId="0" applyNumberFormat="1" applyFont="1" applyFill="1" applyBorder="1" applyAlignment="1" applyProtection="1">
      <alignment horizontal="right" vertical="center" wrapText="1"/>
    </xf>
    <xf numFmtId="4" fontId="23" fillId="5" borderId="24" xfId="0" applyNumberFormat="1" applyFont="1" applyFill="1" applyBorder="1" applyAlignment="1" applyProtection="1">
      <alignment horizontal="right" vertical="center" wrapText="1"/>
    </xf>
    <xf numFmtId="4" fontId="23" fillId="6" borderId="2" xfId="0" applyNumberFormat="1" applyFont="1" applyFill="1" applyBorder="1" applyAlignment="1" applyProtection="1">
      <alignment horizontal="right" vertical="center" wrapText="1"/>
    </xf>
    <xf numFmtId="4" fontId="25" fillId="5" borderId="2" xfId="0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Alignment="1" applyProtection="1">
      <alignment horizontal="center" vertical="top" wrapText="1"/>
    </xf>
    <xf numFmtId="4" fontId="23" fillId="8" borderId="2" xfId="0" applyNumberFormat="1" applyFont="1" applyFill="1" applyBorder="1" applyAlignment="1" applyProtection="1">
      <alignment horizontal="right" vertical="top" wrapText="1"/>
    </xf>
    <xf numFmtId="4" fontId="23" fillId="5" borderId="18" xfId="0" applyNumberFormat="1" applyFont="1" applyFill="1" applyBorder="1" applyAlignment="1" applyProtection="1">
      <alignment horizontal="right" vertical="top" wrapText="1"/>
    </xf>
    <xf numFmtId="49" fontId="24" fillId="5" borderId="2" xfId="0" applyNumberFormat="1" applyFont="1" applyFill="1" applyBorder="1" applyAlignment="1" applyProtection="1">
      <alignment horizontal="center" vertical="center" wrapText="1"/>
    </xf>
    <xf numFmtId="49" fontId="30" fillId="5" borderId="2" xfId="0" applyNumberFormat="1" applyFont="1" applyFill="1" applyBorder="1" applyAlignment="1" applyProtection="1">
      <alignment horizontal="center" vertical="center" wrapText="1"/>
    </xf>
    <xf numFmtId="0" fontId="30" fillId="5" borderId="2" xfId="0" applyFont="1" applyFill="1" applyBorder="1" applyAlignment="1" applyProtection="1">
      <alignment horizontal="center" vertical="center" wrapText="1"/>
    </xf>
    <xf numFmtId="0" fontId="30" fillId="5" borderId="2" xfId="0" applyFont="1" applyFill="1" applyBorder="1" applyAlignment="1" applyProtection="1">
      <alignment horizontal="left" vertical="top" wrapText="1"/>
    </xf>
    <xf numFmtId="49" fontId="23" fillId="5" borderId="2" xfId="0" applyNumberFormat="1" applyFont="1" applyFill="1" applyBorder="1" applyAlignment="1" applyProtection="1">
      <alignment horizontal="center" vertical="top" wrapText="1"/>
    </xf>
    <xf numFmtId="165" fontId="23" fillId="5" borderId="0" xfId="0" applyNumberFormat="1" applyFont="1" applyFill="1" applyBorder="1" applyAlignment="1" applyProtection="1">
      <alignment horizontal="right" vertical="top" wrapText="1"/>
    </xf>
    <xf numFmtId="0" fontId="24" fillId="5" borderId="0" xfId="0" applyFont="1" applyFill="1" applyBorder="1" applyAlignment="1" applyProtection="1">
      <alignment horizontal="left" vertical="top" wrapText="1"/>
    </xf>
    <xf numFmtId="0" fontId="24" fillId="5" borderId="0" xfId="0" applyFont="1" applyFill="1"/>
    <xf numFmtId="4" fontId="23" fillId="6" borderId="2" xfId="0" applyNumberFormat="1" applyFont="1" applyFill="1" applyBorder="1" applyAlignment="1" applyProtection="1">
      <alignment horizontal="right" vertical="top" wrapText="1"/>
    </xf>
    <xf numFmtId="0" fontId="0" fillId="5" borderId="0" xfId="0" applyFont="1" applyFill="1"/>
    <xf numFmtId="49" fontId="23" fillId="5" borderId="2" xfId="0" applyNumberFormat="1" applyFont="1" applyFill="1" applyBorder="1" applyAlignment="1" applyProtection="1">
      <alignment horizontal="left" vertical="top" wrapText="1"/>
    </xf>
    <xf numFmtId="0" fontId="30" fillId="5" borderId="0" xfId="0" applyFont="1" applyFill="1" applyBorder="1" applyAlignment="1" applyProtection="1">
      <alignment horizontal="left" vertical="top" wrapText="1"/>
    </xf>
    <xf numFmtId="49" fontId="30" fillId="5" borderId="2" xfId="0" applyNumberFormat="1" applyFont="1" applyFill="1" applyBorder="1" applyAlignment="1" applyProtection="1">
      <alignment horizontal="left" vertical="top" wrapText="1"/>
    </xf>
    <xf numFmtId="4" fontId="30" fillId="8" borderId="2" xfId="0" applyNumberFormat="1" applyFont="1" applyFill="1" applyBorder="1" applyAlignment="1" applyProtection="1">
      <alignment horizontal="right" vertical="top" wrapText="1"/>
    </xf>
    <xf numFmtId="4" fontId="30" fillId="5" borderId="2" xfId="0" applyNumberFormat="1" applyFont="1" applyFill="1" applyBorder="1" applyAlignment="1" applyProtection="1">
      <alignment horizontal="right" vertical="top" wrapText="1"/>
    </xf>
    <xf numFmtId="4" fontId="30" fillId="5" borderId="18" xfId="0" applyNumberFormat="1" applyFont="1" applyFill="1" applyBorder="1" applyAlignment="1" applyProtection="1">
      <alignment horizontal="right" vertical="top" wrapText="1"/>
    </xf>
    <xf numFmtId="4" fontId="30" fillId="5" borderId="19" xfId="0" applyNumberFormat="1" applyFont="1" applyFill="1" applyBorder="1" applyAlignment="1" applyProtection="1">
      <alignment horizontal="right" vertical="top" wrapText="1"/>
    </xf>
    <xf numFmtId="0" fontId="30" fillId="5" borderId="0" xfId="0" applyFont="1" applyFill="1"/>
    <xf numFmtId="4" fontId="24" fillId="5" borderId="19" xfId="0" applyNumberFormat="1" applyFont="1" applyFill="1" applyBorder="1" applyAlignment="1" applyProtection="1">
      <alignment horizontal="right" vertical="top" wrapText="1"/>
    </xf>
    <xf numFmtId="0" fontId="26" fillId="5" borderId="2" xfId="0" applyFont="1" applyFill="1" applyBorder="1" applyAlignment="1" applyProtection="1">
      <alignment horizontal="left" vertical="center" wrapText="1"/>
    </xf>
    <xf numFmtId="4" fontId="26" fillId="8" borderId="2" xfId="0" applyNumberFormat="1" applyFont="1" applyFill="1" applyBorder="1" applyAlignment="1" applyProtection="1">
      <alignment horizontal="right" vertical="top" wrapText="1"/>
    </xf>
    <xf numFmtId="4" fontId="26" fillId="8" borderId="18" xfId="0" applyNumberFormat="1" applyFont="1" applyFill="1" applyBorder="1" applyAlignment="1" applyProtection="1">
      <alignment horizontal="right" vertical="top" wrapText="1"/>
    </xf>
    <xf numFmtId="4" fontId="26" fillId="6" borderId="2" xfId="0" applyNumberFormat="1" applyFont="1" applyFill="1" applyBorder="1" applyAlignment="1" applyProtection="1">
      <alignment horizontal="right" vertical="top" wrapText="1"/>
    </xf>
    <xf numFmtId="49" fontId="26" fillId="5" borderId="2" xfId="0" applyNumberFormat="1" applyFont="1" applyFill="1" applyBorder="1" applyAlignment="1" applyProtection="1">
      <alignment horizontal="left" vertical="top" wrapText="1"/>
    </xf>
    <xf numFmtId="4" fontId="26" fillId="5" borderId="19" xfId="0" applyNumberFormat="1" applyFont="1" applyFill="1" applyBorder="1" applyAlignment="1" applyProtection="1">
      <alignment horizontal="right" vertical="top" wrapText="1"/>
    </xf>
    <xf numFmtId="49" fontId="30" fillId="5" borderId="28" xfId="0" applyNumberFormat="1" applyFont="1" applyFill="1" applyBorder="1" applyAlignment="1" applyProtection="1">
      <alignment horizontal="center" vertical="center" wrapText="1"/>
    </xf>
    <xf numFmtId="0" fontId="30" fillId="5" borderId="28" xfId="0" applyFont="1" applyFill="1" applyBorder="1" applyAlignment="1" applyProtection="1">
      <alignment horizontal="center" vertical="center" wrapText="1"/>
    </xf>
    <xf numFmtId="49" fontId="30" fillId="5" borderId="28" xfId="0" applyNumberFormat="1" applyFont="1" applyFill="1" applyBorder="1" applyAlignment="1" applyProtection="1">
      <alignment horizontal="left" vertical="top" wrapText="1"/>
    </xf>
    <xf numFmtId="4" fontId="30" fillId="5" borderId="28" xfId="0" applyNumberFormat="1" applyFont="1" applyFill="1" applyBorder="1" applyAlignment="1" applyProtection="1">
      <alignment horizontal="right" vertical="top" wrapText="1"/>
    </xf>
    <xf numFmtId="0" fontId="23" fillId="6" borderId="2" xfId="0" applyFont="1" applyFill="1" applyBorder="1" applyAlignment="1" applyProtection="1">
      <alignment horizontal="center" vertical="center" wrapText="1"/>
    </xf>
    <xf numFmtId="4" fontId="23" fillId="6" borderId="19" xfId="0" applyNumberFormat="1" applyFont="1" applyFill="1" applyBorder="1" applyAlignment="1" applyProtection="1">
      <alignment horizontal="right" vertical="top" wrapText="1"/>
    </xf>
    <xf numFmtId="0" fontId="23" fillId="6" borderId="0" xfId="0" applyFont="1" applyFill="1" applyBorder="1" applyAlignment="1" applyProtection="1">
      <alignment horizontal="left" vertical="top" wrapText="1"/>
    </xf>
    <xf numFmtId="0" fontId="23" fillId="6" borderId="2" xfId="0" applyFont="1" applyFill="1" applyBorder="1" applyAlignment="1" applyProtection="1">
      <alignment horizontal="left" vertical="center" wrapText="1"/>
    </xf>
    <xf numFmtId="0" fontId="23" fillId="6" borderId="0" xfId="0" applyFont="1" applyFill="1"/>
    <xf numFmtId="0" fontId="4" fillId="5" borderId="0" xfId="0" applyFont="1" applyFill="1"/>
    <xf numFmtId="0" fontId="4" fillId="9" borderId="0" xfId="0" applyFont="1" applyFill="1"/>
    <xf numFmtId="4" fontId="4" fillId="5" borderId="0" xfId="0" applyNumberFormat="1" applyFont="1" applyFill="1"/>
    <xf numFmtId="4" fontId="1" fillId="9" borderId="0" xfId="0" applyNumberFormat="1" applyFont="1" applyFill="1"/>
    <xf numFmtId="0" fontId="1" fillId="9" borderId="0" xfId="0" applyFont="1" applyFill="1"/>
    <xf numFmtId="0" fontId="24" fillId="5" borderId="2" xfId="0" applyFont="1" applyFill="1" applyBorder="1" applyAlignment="1" applyProtection="1">
      <alignment horizontal="center" vertical="center" wrapText="1"/>
    </xf>
    <xf numFmtId="0" fontId="25" fillId="5" borderId="2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top" wrapText="1"/>
    </xf>
    <xf numFmtId="4" fontId="23" fillId="10" borderId="2" xfId="0" applyNumberFormat="1" applyFont="1" applyFill="1" applyBorder="1" applyAlignment="1" applyProtection="1">
      <alignment horizontal="right" vertical="center" wrapText="1"/>
    </xf>
    <xf numFmtId="4" fontId="26" fillId="10" borderId="2" xfId="0" applyNumberFormat="1" applyFont="1" applyFill="1" applyBorder="1" applyAlignment="1" applyProtection="1">
      <alignment horizontal="right" vertical="center" wrapText="1"/>
    </xf>
    <xf numFmtId="4" fontId="23" fillId="11" borderId="2" xfId="0" applyNumberFormat="1" applyFont="1" applyFill="1" applyBorder="1" applyAlignment="1" applyProtection="1">
      <alignment horizontal="right" vertical="center" wrapText="1"/>
    </xf>
    <xf numFmtId="4" fontId="23" fillId="10" borderId="2" xfId="0" applyNumberFormat="1" applyFont="1" applyFill="1" applyBorder="1" applyAlignment="1" applyProtection="1">
      <alignment horizontal="right" vertical="top" wrapText="1"/>
    </xf>
    <xf numFmtId="4" fontId="23" fillId="12" borderId="2" xfId="0" applyNumberFormat="1" applyFont="1" applyFill="1" applyBorder="1" applyAlignment="1" applyProtection="1">
      <alignment horizontal="right" vertical="top" wrapText="1"/>
    </xf>
    <xf numFmtId="4" fontId="25" fillId="10" borderId="2" xfId="0" applyNumberFormat="1" applyFont="1" applyFill="1" applyBorder="1" applyAlignment="1" applyProtection="1">
      <alignment horizontal="right" vertical="top" wrapText="1"/>
    </xf>
    <xf numFmtId="4" fontId="28" fillId="10" borderId="2" xfId="0" applyNumberFormat="1" applyFont="1" applyFill="1" applyBorder="1" applyAlignment="1" applyProtection="1">
      <alignment horizontal="right" vertical="top" wrapText="1"/>
    </xf>
    <xf numFmtId="4" fontId="25" fillId="10" borderId="18" xfId="0" applyNumberFormat="1" applyFont="1" applyFill="1" applyBorder="1" applyAlignment="1" applyProtection="1">
      <alignment horizontal="right" vertical="top" wrapText="1"/>
    </xf>
    <xf numFmtId="4" fontId="28" fillId="10" borderId="18" xfId="0" applyNumberFormat="1" applyFont="1" applyFill="1" applyBorder="1" applyAlignment="1" applyProtection="1">
      <alignment horizontal="right" vertical="top" wrapText="1"/>
    </xf>
    <xf numFmtId="0" fontId="0" fillId="6" borderId="0" xfId="0" applyFont="1" applyFill="1"/>
    <xf numFmtId="49" fontId="26" fillId="5" borderId="28" xfId="0" applyNumberFormat="1" applyFont="1" applyFill="1" applyBorder="1" applyAlignment="1" applyProtection="1">
      <alignment horizontal="center" vertical="center" wrapText="1"/>
    </xf>
    <xf numFmtId="0" fontId="0" fillId="9" borderId="0" xfId="0" applyFont="1" applyFill="1"/>
    <xf numFmtId="4" fontId="0" fillId="9" borderId="0" xfId="0" applyNumberFormat="1" applyFont="1" applyFill="1"/>
    <xf numFmtId="4" fontId="25" fillId="10" borderId="2" xfId="0" applyNumberFormat="1" applyFont="1" applyFill="1" applyBorder="1" applyAlignment="1" applyProtection="1">
      <alignment horizontal="right" vertical="center" wrapText="1"/>
    </xf>
    <xf numFmtId="4" fontId="25" fillId="5" borderId="20" xfId="0" applyNumberFormat="1" applyFont="1" applyFill="1" applyBorder="1" applyAlignment="1" applyProtection="1">
      <alignment horizontal="right" vertical="center" wrapText="1"/>
    </xf>
    <xf numFmtId="4" fontId="25" fillId="5" borderId="24" xfId="0" applyNumberFormat="1" applyFont="1" applyFill="1" applyBorder="1" applyAlignment="1" applyProtection="1">
      <alignment horizontal="right" vertical="center" wrapText="1"/>
    </xf>
    <xf numFmtId="4" fontId="25" fillId="5" borderId="25" xfId="0" applyNumberFormat="1" applyFont="1" applyFill="1" applyBorder="1" applyAlignment="1" applyProtection="1">
      <alignment horizontal="right" vertical="top" wrapText="1"/>
    </xf>
    <xf numFmtId="0" fontId="23" fillId="5" borderId="18" xfId="0" applyFont="1" applyFill="1" applyBorder="1" applyAlignment="1" applyProtection="1">
      <alignment horizontal="center" vertical="center" wrapText="1"/>
    </xf>
    <xf numFmtId="4" fontId="26" fillId="10" borderId="2" xfId="0" applyNumberFormat="1" applyFont="1" applyFill="1" applyBorder="1" applyAlignment="1" applyProtection="1">
      <alignment horizontal="right" vertical="top" wrapText="1"/>
    </xf>
    <xf numFmtId="4" fontId="23" fillId="5" borderId="21" xfId="0" applyNumberFormat="1" applyFont="1" applyFill="1" applyBorder="1" applyAlignment="1" applyProtection="1">
      <alignment horizontal="right" vertical="top" wrapText="1"/>
    </xf>
    <xf numFmtId="4" fontId="23" fillId="12" borderId="18" xfId="0" applyNumberFormat="1" applyFont="1" applyFill="1" applyBorder="1" applyAlignment="1" applyProtection="1">
      <alignment horizontal="right" vertical="top" wrapText="1"/>
    </xf>
    <xf numFmtId="4" fontId="23" fillId="10" borderId="22" xfId="0" applyNumberFormat="1" applyFont="1" applyFill="1" applyBorder="1" applyAlignment="1" applyProtection="1">
      <alignment horizontal="right" vertical="top" wrapText="1"/>
    </xf>
    <xf numFmtId="49" fontId="23" fillId="5" borderId="28" xfId="0" applyNumberFormat="1" applyFont="1" applyFill="1" applyBorder="1" applyAlignment="1" applyProtection="1">
      <alignment horizontal="center" vertical="center" wrapText="1"/>
    </xf>
    <xf numFmtId="4" fontId="23" fillId="11" borderId="2" xfId="0" applyNumberFormat="1" applyFont="1" applyFill="1" applyBorder="1" applyAlignment="1" applyProtection="1">
      <alignment horizontal="right" vertical="top" wrapText="1"/>
    </xf>
    <xf numFmtId="4" fontId="23" fillId="11" borderId="28" xfId="0" applyNumberFormat="1" applyFont="1" applyFill="1" applyBorder="1" applyAlignment="1" applyProtection="1">
      <alignment horizontal="right" vertical="top" wrapText="1"/>
    </xf>
    <xf numFmtId="0" fontId="23" fillId="6" borderId="28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4" fontId="23" fillId="13" borderId="2" xfId="0" applyNumberFormat="1" applyFont="1" applyFill="1" applyBorder="1" applyAlignment="1" applyProtection="1">
      <alignment horizontal="right" vertical="center" wrapText="1"/>
    </xf>
    <xf numFmtId="4" fontId="23" fillId="14" borderId="2" xfId="0" applyNumberFormat="1" applyFont="1" applyFill="1" applyBorder="1" applyAlignment="1" applyProtection="1">
      <alignment horizontal="right" vertical="top" wrapText="1"/>
    </xf>
    <xf numFmtId="0" fontId="26" fillId="5" borderId="18" xfId="0" applyFont="1" applyFill="1" applyBorder="1" applyAlignment="1" applyProtection="1">
      <alignment horizontal="left" vertical="top" wrapText="1"/>
    </xf>
    <xf numFmtId="0" fontId="26" fillId="5" borderId="28" xfId="0" applyFont="1" applyFill="1" applyBorder="1" applyAlignment="1" applyProtection="1">
      <alignment horizontal="left" vertical="center" wrapText="1"/>
    </xf>
    <xf numFmtId="0" fontId="26" fillId="5" borderId="28" xfId="0" applyFont="1" applyFill="1" applyBorder="1" applyAlignment="1" applyProtection="1">
      <alignment horizontal="left" vertical="top" wrapText="1"/>
    </xf>
    <xf numFmtId="0" fontId="26" fillId="5" borderId="28" xfId="0" applyFont="1" applyFill="1" applyBorder="1" applyAlignment="1" applyProtection="1">
      <alignment horizontal="center" vertical="center" wrapText="1"/>
    </xf>
    <xf numFmtId="4" fontId="25" fillId="8" borderId="2" xfId="0" applyNumberFormat="1" applyFont="1" applyFill="1" applyBorder="1" applyAlignment="1" applyProtection="1">
      <alignment horizontal="right" vertical="top" wrapText="1"/>
    </xf>
    <xf numFmtId="0" fontId="26" fillId="6" borderId="28" xfId="0" applyFont="1" applyFill="1" applyBorder="1" applyAlignment="1" applyProtection="1">
      <alignment horizontal="center" vertical="center" wrapText="1"/>
    </xf>
    <xf numFmtId="49" fontId="26" fillId="6" borderId="2" xfId="0" applyNumberFormat="1" applyFont="1" applyFill="1" applyBorder="1" applyAlignment="1" applyProtection="1">
      <alignment horizontal="center" vertical="center" wrapText="1"/>
    </xf>
    <xf numFmtId="0" fontId="26" fillId="6" borderId="28" xfId="0" applyFont="1" applyFill="1" applyBorder="1" applyAlignment="1" applyProtection="1">
      <alignment horizontal="left" vertical="center" wrapText="1"/>
    </xf>
    <xf numFmtId="0" fontId="49" fillId="15" borderId="0" xfId="0" applyFont="1" applyFill="1"/>
    <xf numFmtId="4" fontId="49" fillId="15" borderId="0" xfId="0" applyNumberFormat="1" applyFont="1" applyFill="1"/>
    <xf numFmtId="2" fontId="49" fillId="15" borderId="0" xfId="0" applyNumberFormat="1" applyFont="1" applyFill="1"/>
    <xf numFmtId="0" fontId="49" fillId="0" borderId="0" xfId="0" applyFont="1"/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28" xfId="0" applyFont="1" applyFill="1" applyBorder="1" applyAlignment="1" applyProtection="1">
      <alignment horizontal="center" vertical="center" wrapText="1"/>
    </xf>
    <xf numFmtId="4" fontId="23" fillId="10" borderId="28" xfId="0" applyNumberFormat="1" applyFont="1" applyFill="1" applyBorder="1" applyAlignment="1" applyProtection="1">
      <alignment horizontal="right" vertical="top" wrapText="1"/>
    </xf>
    <xf numFmtId="4" fontId="25" fillId="14" borderId="2" xfId="0" applyNumberFormat="1" applyFont="1" applyFill="1" applyBorder="1" applyAlignment="1" applyProtection="1">
      <alignment horizontal="right" vertical="top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42" fillId="0" borderId="26" xfId="0" applyFont="1" applyBorder="1" applyAlignment="1" applyProtection="1">
      <alignment horizontal="center" vertical="center" wrapText="1"/>
    </xf>
    <xf numFmtId="0" fontId="43" fillId="0" borderId="26" xfId="0" applyFont="1" applyBorder="1" applyAlignment="1" applyProtection="1">
      <alignment horizontal="center" vertical="center" wrapText="1"/>
    </xf>
    <xf numFmtId="0" fontId="39" fillId="0" borderId="26" xfId="0" applyFont="1" applyBorder="1" applyAlignment="1" applyProtection="1">
      <alignment horizontal="center" vertical="center" wrapText="1"/>
    </xf>
    <xf numFmtId="0" fontId="45" fillId="0" borderId="26" xfId="0" applyFont="1" applyBorder="1" applyAlignment="1" applyProtection="1">
      <alignment horizontal="left" vertical="top" wrapText="1"/>
    </xf>
    <xf numFmtId="0" fontId="47" fillId="0" borderId="26" xfId="0" applyFont="1" applyBorder="1" applyAlignment="1" applyProtection="1">
      <alignment horizontal="left" vertical="top" wrapText="1"/>
    </xf>
    <xf numFmtId="0" fontId="44" fillId="0" borderId="0" xfId="1" applyFont="1" applyBorder="1" applyAlignment="1">
      <alignment horizontal="left" vertical="center" wrapText="1"/>
    </xf>
    <xf numFmtId="0" fontId="46" fillId="0" borderId="26" xfId="0" applyFont="1" applyBorder="1" applyAlignment="1" applyProtection="1">
      <alignment horizontal="left" vertical="top" wrapText="1"/>
    </xf>
    <xf numFmtId="0" fontId="32" fillId="0" borderId="26" xfId="0" applyFont="1" applyBorder="1" applyAlignment="1" applyProtection="1">
      <alignment horizontal="left" vertical="center" wrapText="1"/>
    </xf>
    <xf numFmtId="0" fontId="32" fillId="0" borderId="0" xfId="0" applyFont="1" applyBorder="1" applyAlignment="1" applyProtection="1">
      <alignment horizontal="right" vertical="top" wrapText="1"/>
    </xf>
    <xf numFmtId="0" fontId="31" fillId="0" borderId="0" xfId="0" applyFont="1" applyBorder="1" applyAlignment="1" applyProtection="1">
      <alignment horizontal="right" vertical="top" wrapText="1"/>
    </xf>
    <xf numFmtId="0" fontId="31" fillId="0" borderId="0" xfId="0" applyFont="1" applyBorder="1" applyAlignment="1" applyProtection="1">
      <alignment horizontal="right" vertical="center" wrapText="1"/>
    </xf>
    <xf numFmtId="49" fontId="31" fillId="0" borderId="0" xfId="0" applyNumberFormat="1" applyFont="1" applyBorder="1" applyAlignment="1" applyProtection="1">
      <alignment horizontal="right" vertical="top" wrapText="1"/>
    </xf>
    <xf numFmtId="0" fontId="39" fillId="0" borderId="27" xfId="0" applyFont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horizontal="center" vertical="top" wrapText="1"/>
    </xf>
    <xf numFmtId="0" fontId="38" fillId="0" borderId="0" xfId="0" applyFont="1" applyBorder="1" applyAlignment="1" applyProtection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7" fillId="0" borderId="0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4" fillId="5" borderId="19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24" fillId="5" borderId="18" xfId="0" applyFont="1" applyFill="1" applyBorder="1" applyAlignment="1" applyProtection="1">
      <alignment horizontal="center" vertical="center" wrapText="1"/>
    </xf>
    <xf numFmtId="0" fontId="18" fillId="6" borderId="0" xfId="0" applyFont="1" applyFill="1" applyBorder="1" applyAlignment="1" applyProtection="1">
      <alignment horizontal="right" vertical="top" wrapText="1"/>
    </xf>
    <xf numFmtId="0" fontId="8" fillId="6" borderId="0" xfId="0" applyFont="1" applyFill="1" applyBorder="1" applyAlignment="1" applyProtection="1">
      <alignment horizontal="center" vertical="top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20" fillId="6" borderId="0" xfId="0" applyFont="1" applyFill="1" applyBorder="1" applyAlignment="1" applyProtection="1">
      <alignment horizontal="right" vertical="top" wrapText="1"/>
    </xf>
    <xf numFmtId="0" fontId="5" fillId="6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63" hidden="1" customWidth="1"/>
    <col min="2" max="2" width="9.42578125" style="63" customWidth="1"/>
    <col min="3" max="3" width="46.5703125" style="63" customWidth="1"/>
    <col min="4" max="4" width="6.85546875" style="63" customWidth="1"/>
    <col min="5" max="5" width="12.85546875" style="63" customWidth="1"/>
    <col min="6" max="6" width="9.85546875" style="63" customWidth="1"/>
    <col min="7" max="7" width="9.42578125" style="63" customWidth="1"/>
    <col min="8" max="8" width="8.85546875" style="63" customWidth="1"/>
    <col min="9" max="9" width="4.42578125" style="63" customWidth="1"/>
    <col min="10" max="10" width="9.140625" style="63" customWidth="1"/>
    <col min="11" max="11" width="14.85546875" style="63" customWidth="1"/>
    <col min="12" max="256" width="9.140625" style="63" customWidth="1"/>
    <col min="257" max="257" width="9.140625" style="63" hidden="1" customWidth="1"/>
    <col min="258" max="258" width="8.5703125" style="63" customWidth="1"/>
    <col min="259" max="259" width="46.5703125" style="63" customWidth="1"/>
    <col min="260" max="261" width="10.140625" style="63" customWidth="1"/>
    <col min="262" max="262" width="9.85546875" style="63" customWidth="1"/>
    <col min="263" max="263" width="8" style="63" customWidth="1"/>
    <col min="264" max="265" width="9.140625" style="63" hidden="1" customWidth="1"/>
    <col min="266" max="512" width="9.140625" style="63" customWidth="1"/>
    <col min="513" max="513" width="9.140625" style="63" hidden="1" customWidth="1"/>
    <col min="514" max="514" width="8.5703125" style="63" customWidth="1"/>
    <col min="515" max="515" width="46.5703125" style="63" customWidth="1"/>
    <col min="516" max="517" width="10.140625" style="63" customWidth="1"/>
    <col min="518" max="518" width="9.85546875" style="63" customWidth="1"/>
    <col min="519" max="519" width="8" style="63" customWidth="1"/>
    <col min="520" max="521" width="9.140625" style="63" hidden="1" customWidth="1"/>
    <col min="522" max="768" width="9.140625" style="63" customWidth="1"/>
    <col min="769" max="769" width="9.140625" style="63" hidden="1" customWidth="1"/>
    <col min="770" max="770" width="8.5703125" style="63" customWidth="1"/>
    <col min="771" max="771" width="46.5703125" style="63" customWidth="1"/>
    <col min="772" max="773" width="10.140625" style="63" customWidth="1"/>
    <col min="774" max="774" width="9.85546875" style="63" customWidth="1"/>
    <col min="775" max="775" width="8" style="63" customWidth="1"/>
    <col min="776" max="777" width="9.140625" style="63" hidden="1" customWidth="1"/>
    <col min="778" max="1025" width="9.140625" style="63" customWidth="1"/>
    <col min="1026" max="16384" width="9.140625" style="63"/>
  </cols>
  <sheetData>
    <row r="1" spans="1:11" s="59" customFormat="1" ht="13.5" customHeight="1">
      <c r="A1" s="57"/>
      <c r="B1" s="57"/>
      <c r="C1" s="83"/>
      <c r="D1" s="80"/>
      <c r="E1" s="258" t="s">
        <v>0</v>
      </c>
      <c r="F1" s="258"/>
      <c r="G1" s="258"/>
      <c r="H1" s="258"/>
      <c r="I1" s="58"/>
      <c r="J1" s="58"/>
      <c r="K1" s="57"/>
    </row>
    <row r="2" spans="1:11" s="59" customFormat="1" ht="15" customHeight="1">
      <c r="A2" s="57"/>
      <c r="B2" s="57"/>
      <c r="C2" s="259" t="s">
        <v>342</v>
      </c>
      <c r="D2" s="259"/>
      <c r="E2" s="259"/>
      <c r="F2" s="259"/>
      <c r="G2" s="259"/>
      <c r="H2" s="259"/>
      <c r="I2" s="60"/>
      <c r="J2" s="60"/>
      <c r="K2" s="57"/>
    </row>
    <row r="3" spans="1:11" s="59" customFormat="1" ht="12" customHeight="1">
      <c r="A3" s="57"/>
      <c r="B3" s="57"/>
      <c r="C3" s="260" t="s">
        <v>316</v>
      </c>
      <c r="D3" s="260"/>
      <c r="E3" s="260"/>
      <c r="F3" s="260"/>
      <c r="G3" s="260"/>
      <c r="H3" s="260"/>
      <c r="I3" s="61"/>
      <c r="J3" s="61"/>
      <c r="K3" s="57"/>
    </row>
    <row r="4" spans="1:11" s="59" customFormat="1" ht="12" customHeight="1">
      <c r="A4" s="57"/>
      <c r="B4" s="57"/>
      <c r="C4" s="77"/>
      <c r="D4" s="261"/>
      <c r="E4" s="261"/>
      <c r="F4" s="261"/>
      <c r="G4" s="261"/>
      <c r="H4" s="261"/>
      <c r="I4" s="60"/>
      <c r="J4" s="60"/>
      <c r="K4" s="57"/>
    </row>
    <row r="5" spans="1:11" ht="15.95" customHeight="1">
      <c r="A5" s="62"/>
      <c r="B5" s="263" t="s">
        <v>1</v>
      </c>
      <c r="C5" s="263"/>
      <c r="D5" s="263"/>
      <c r="E5" s="263"/>
      <c r="F5" s="263"/>
      <c r="G5" s="263"/>
      <c r="H5" s="263"/>
      <c r="I5" s="62"/>
    </row>
    <row r="6" spans="1:11" ht="15.95" customHeight="1">
      <c r="A6" s="62"/>
      <c r="B6" s="263" t="s">
        <v>312</v>
      </c>
      <c r="C6" s="263"/>
      <c r="D6" s="263"/>
      <c r="E6" s="263"/>
      <c r="F6" s="263"/>
      <c r="G6" s="263"/>
      <c r="H6" s="263"/>
      <c r="I6" s="62"/>
    </row>
    <row r="7" spans="1:11" ht="11.1" customHeight="1">
      <c r="A7" s="62"/>
      <c r="B7" s="264" t="s">
        <v>2</v>
      </c>
      <c r="C7" s="264"/>
      <c r="D7" s="62"/>
      <c r="E7" s="62"/>
      <c r="F7" s="62"/>
      <c r="G7" s="62"/>
      <c r="H7" s="62"/>
      <c r="I7" s="62"/>
    </row>
    <row r="8" spans="1:11" ht="12" customHeight="1">
      <c r="A8" s="62"/>
      <c r="B8" s="262" t="s">
        <v>3</v>
      </c>
      <c r="C8" s="262"/>
      <c r="D8" s="62"/>
      <c r="E8" s="62"/>
      <c r="F8" s="62"/>
      <c r="G8" s="62"/>
      <c r="H8" s="62"/>
      <c r="I8" s="62"/>
    </row>
    <row r="9" spans="1:11" s="66" customFormat="1" ht="11.1" customHeight="1">
      <c r="A9" s="64"/>
      <c r="B9" s="62"/>
      <c r="C9" s="62"/>
      <c r="D9" s="62"/>
      <c r="E9" s="62"/>
      <c r="F9" s="62"/>
      <c r="G9" s="62"/>
      <c r="H9" s="65" t="s">
        <v>4</v>
      </c>
      <c r="I9" s="64"/>
    </row>
    <row r="10" spans="1:11" s="66" customFormat="1" ht="12" customHeight="1">
      <c r="A10" s="64"/>
      <c r="B10" s="250" t="s">
        <v>5</v>
      </c>
      <c r="C10" s="250" t="s">
        <v>6</v>
      </c>
      <c r="D10" s="250"/>
      <c r="E10" s="250" t="s">
        <v>7</v>
      </c>
      <c r="F10" s="250" t="s">
        <v>8</v>
      </c>
      <c r="G10" s="251" t="s">
        <v>9</v>
      </c>
      <c r="H10" s="251"/>
      <c r="I10" s="64"/>
    </row>
    <row r="11" spans="1:11" s="66" customFormat="1" ht="29.1" customHeight="1">
      <c r="A11" s="64"/>
      <c r="B11" s="250"/>
      <c r="C11" s="250"/>
      <c r="D11" s="250"/>
      <c r="E11" s="250"/>
      <c r="F11" s="250"/>
      <c r="G11" s="74" t="s">
        <v>10</v>
      </c>
      <c r="H11" s="75" t="s">
        <v>11</v>
      </c>
      <c r="I11" s="64"/>
    </row>
    <row r="12" spans="1:11" s="66" customFormat="1" ht="12" customHeight="1">
      <c r="A12" s="64"/>
      <c r="B12" s="76" t="s">
        <v>12</v>
      </c>
      <c r="C12" s="252" t="s">
        <v>13</v>
      </c>
      <c r="D12" s="252"/>
      <c r="E12" s="76" t="s">
        <v>14</v>
      </c>
      <c r="F12" s="76" t="s">
        <v>15</v>
      </c>
      <c r="G12" s="76" t="s">
        <v>16</v>
      </c>
      <c r="H12" s="76" t="s">
        <v>17</v>
      </c>
      <c r="I12" s="64"/>
    </row>
    <row r="13" spans="1:11" s="66" customFormat="1" ht="14.1" customHeight="1">
      <c r="A13" s="64"/>
      <c r="B13" s="78" t="s">
        <v>18</v>
      </c>
      <c r="C13" s="256" t="s">
        <v>19</v>
      </c>
      <c r="D13" s="256"/>
      <c r="E13" s="67">
        <v>45783678</v>
      </c>
      <c r="F13" s="67">
        <v>45771378</v>
      </c>
      <c r="G13" s="67">
        <v>12300</v>
      </c>
      <c r="H13" s="67">
        <v>0</v>
      </c>
      <c r="I13" s="64"/>
    </row>
    <row r="14" spans="1:11" s="66" customFormat="1" ht="20.100000000000001" customHeight="1">
      <c r="A14" s="64"/>
      <c r="B14" s="78" t="s">
        <v>20</v>
      </c>
      <c r="C14" s="253" t="s">
        <v>21</v>
      </c>
      <c r="D14" s="253"/>
      <c r="E14" s="67">
        <v>26332849</v>
      </c>
      <c r="F14" s="67">
        <v>26332849</v>
      </c>
      <c r="G14" s="67">
        <v>0</v>
      </c>
      <c r="H14" s="67">
        <v>0</v>
      </c>
      <c r="I14" s="64"/>
    </row>
    <row r="15" spans="1:11" s="66" customFormat="1" ht="14.1" customHeight="1">
      <c r="A15" s="64"/>
      <c r="B15" s="78" t="s">
        <v>22</v>
      </c>
      <c r="C15" s="253" t="s">
        <v>23</v>
      </c>
      <c r="D15" s="253"/>
      <c r="E15" s="67">
        <v>26326749</v>
      </c>
      <c r="F15" s="67">
        <v>26326749</v>
      </c>
      <c r="G15" s="67">
        <v>0</v>
      </c>
      <c r="H15" s="67">
        <v>0</v>
      </c>
      <c r="I15" s="64"/>
    </row>
    <row r="16" spans="1:11" s="66" customFormat="1" ht="20.100000000000001" customHeight="1">
      <c r="A16" s="64"/>
      <c r="B16" s="79" t="s">
        <v>24</v>
      </c>
      <c r="C16" s="254" t="s">
        <v>25</v>
      </c>
      <c r="D16" s="254"/>
      <c r="E16" s="68">
        <v>24175519</v>
      </c>
      <c r="F16" s="68">
        <v>24175519</v>
      </c>
      <c r="G16" s="68">
        <v>0</v>
      </c>
      <c r="H16" s="68">
        <v>0</v>
      </c>
      <c r="I16" s="64"/>
    </row>
    <row r="17" spans="1:9" s="66" customFormat="1" ht="20.100000000000001" customHeight="1">
      <c r="A17" s="64"/>
      <c r="B17" s="79" t="s">
        <v>26</v>
      </c>
      <c r="C17" s="254" t="s">
        <v>27</v>
      </c>
      <c r="D17" s="254"/>
      <c r="E17" s="68">
        <v>1827130</v>
      </c>
      <c r="F17" s="68">
        <v>1827130</v>
      </c>
      <c r="G17" s="68">
        <v>0</v>
      </c>
      <c r="H17" s="68">
        <v>0</v>
      </c>
      <c r="I17" s="64"/>
    </row>
    <row r="18" spans="1:9" s="66" customFormat="1" ht="20.100000000000001" customHeight="1">
      <c r="A18" s="64"/>
      <c r="B18" s="79" t="s">
        <v>28</v>
      </c>
      <c r="C18" s="254" t="s">
        <v>29</v>
      </c>
      <c r="D18" s="254"/>
      <c r="E18" s="68">
        <v>324100</v>
      </c>
      <c r="F18" s="68">
        <v>324100</v>
      </c>
      <c r="G18" s="68">
        <v>0</v>
      </c>
      <c r="H18" s="68">
        <v>0</v>
      </c>
      <c r="I18" s="64"/>
    </row>
    <row r="19" spans="1:9" s="66" customFormat="1" ht="14.1" customHeight="1">
      <c r="A19" s="64"/>
      <c r="B19" s="78" t="s">
        <v>30</v>
      </c>
      <c r="C19" s="253" t="s">
        <v>31</v>
      </c>
      <c r="D19" s="253"/>
      <c r="E19" s="67">
        <v>6100</v>
      </c>
      <c r="F19" s="67">
        <v>6100</v>
      </c>
      <c r="G19" s="67">
        <v>0</v>
      </c>
      <c r="H19" s="67">
        <v>0</v>
      </c>
      <c r="I19" s="64"/>
    </row>
    <row r="20" spans="1:9" s="66" customFormat="1" ht="20.100000000000001" customHeight="1">
      <c r="A20" s="64"/>
      <c r="B20" s="79" t="s">
        <v>32</v>
      </c>
      <c r="C20" s="254" t="s">
        <v>33</v>
      </c>
      <c r="D20" s="254"/>
      <c r="E20" s="68">
        <v>6100</v>
      </c>
      <c r="F20" s="68">
        <v>6100</v>
      </c>
      <c r="G20" s="68">
        <v>0</v>
      </c>
      <c r="H20" s="68">
        <v>0</v>
      </c>
      <c r="I20" s="64"/>
    </row>
    <row r="21" spans="1:9" s="66" customFormat="1" ht="14.1" customHeight="1">
      <c r="A21" s="64"/>
      <c r="B21" s="78" t="s">
        <v>34</v>
      </c>
      <c r="C21" s="253" t="s">
        <v>35</v>
      </c>
      <c r="D21" s="253"/>
      <c r="E21" s="67">
        <v>3302865</v>
      </c>
      <c r="F21" s="67">
        <v>3302865</v>
      </c>
      <c r="G21" s="67">
        <v>0</v>
      </c>
      <c r="H21" s="67">
        <v>0</v>
      </c>
      <c r="I21" s="64"/>
    </row>
    <row r="22" spans="1:9" s="66" customFormat="1" ht="14.1" customHeight="1">
      <c r="A22" s="64"/>
      <c r="B22" s="78" t="s">
        <v>36</v>
      </c>
      <c r="C22" s="253" t="s">
        <v>37</v>
      </c>
      <c r="D22" s="253"/>
      <c r="E22" s="67">
        <v>3249865</v>
      </c>
      <c r="F22" s="67">
        <v>3249865</v>
      </c>
      <c r="G22" s="67">
        <v>0</v>
      </c>
      <c r="H22" s="67">
        <v>0</v>
      </c>
      <c r="I22" s="64"/>
    </row>
    <row r="23" spans="1:9" s="66" customFormat="1" ht="20.100000000000001" customHeight="1">
      <c r="A23" s="64"/>
      <c r="B23" s="79" t="s">
        <v>38</v>
      </c>
      <c r="C23" s="254" t="s">
        <v>39</v>
      </c>
      <c r="D23" s="254"/>
      <c r="E23" s="68">
        <v>143800</v>
      </c>
      <c r="F23" s="68">
        <v>143800</v>
      </c>
      <c r="G23" s="68">
        <v>0</v>
      </c>
      <c r="H23" s="68">
        <v>0</v>
      </c>
      <c r="I23" s="64"/>
    </row>
    <row r="24" spans="1:9" s="66" customFormat="1" ht="29.1" customHeight="1">
      <c r="A24" s="64"/>
      <c r="B24" s="79" t="s">
        <v>40</v>
      </c>
      <c r="C24" s="254" t="s">
        <v>41</v>
      </c>
      <c r="D24" s="254"/>
      <c r="E24" s="68">
        <v>3106065</v>
      </c>
      <c r="F24" s="68">
        <v>3106065</v>
      </c>
      <c r="G24" s="68">
        <v>0</v>
      </c>
      <c r="H24" s="68">
        <v>0</v>
      </c>
      <c r="I24" s="64"/>
    </row>
    <row r="25" spans="1:9" s="66" customFormat="1" ht="20.100000000000001" customHeight="1">
      <c r="A25" s="64"/>
      <c r="B25" s="78" t="s">
        <v>42</v>
      </c>
      <c r="C25" s="253" t="s">
        <v>43</v>
      </c>
      <c r="D25" s="253"/>
      <c r="E25" s="67">
        <v>53000</v>
      </c>
      <c r="F25" s="67">
        <v>53000</v>
      </c>
      <c r="G25" s="67">
        <v>0</v>
      </c>
      <c r="H25" s="67">
        <v>0</v>
      </c>
      <c r="I25" s="64"/>
    </row>
    <row r="26" spans="1:9" s="66" customFormat="1" ht="20.100000000000001" customHeight="1">
      <c r="A26" s="64"/>
      <c r="B26" s="79" t="s">
        <v>44</v>
      </c>
      <c r="C26" s="254" t="s">
        <v>45</v>
      </c>
      <c r="D26" s="254"/>
      <c r="E26" s="68">
        <v>53000</v>
      </c>
      <c r="F26" s="68">
        <v>53000</v>
      </c>
      <c r="G26" s="68">
        <v>0</v>
      </c>
      <c r="H26" s="68">
        <v>0</v>
      </c>
      <c r="I26" s="64"/>
    </row>
    <row r="27" spans="1:9" s="66" customFormat="1" ht="14.1" customHeight="1">
      <c r="A27" s="64"/>
      <c r="B27" s="78" t="s">
        <v>46</v>
      </c>
      <c r="C27" s="253" t="s">
        <v>47</v>
      </c>
      <c r="D27" s="253"/>
      <c r="E27" s="67">
        <v>2710000</v>
      </c>
      <c r="F27" s="67">
        <v>2710000</v>
      </c>
      <c r="G27" s="67">
        <v>0</v>
      </c>
      <c r="H27" s="67">
        <v>0</v>
      </c>
      <c r="I27" s="64"/>
    </row>
    <row r="28" spans="1:9" s="66" customFormat="1" ht="20.100000000000001" customHeight="1">
      <c r="A28" s="64"/>
      <c r="B28" s="78" t="s">
        <v>48</v>
      </c>
      <c r="C28" s="253" t="s">
        <v>49</v>
      </c>
      <c r="D28" s="253"/>
      <c r="E28" s="67">
        <v>220000</v>
      </c>
      <c r="F28" s="67">
        <v>220000</v>
      </c>
      <c r="G28" s="67">
        <v>0</v>
      </c>
      <c r="H28" s="67">
        <v>0</v>
      </c>
      <c r="I28" s="64"/>
    </row>
    <row r="29" spans="1:9" s="66" customFormat="1" ht="14.1" customHeight="1">
      <c r="A29" s="64"/>
      <c r="B29" s="79" t="s">
        <v>50</v>
      </c>
      <c r="C29" s="254" t="s">
        <v>51</v>
      </c>
      <c r="D29" s="254"/>
      <c r="E29" s="68">
        <v>220000</v>
      </c>
      <c r="F29" s="68">
        <v>220000</v>
      </c>
      <c r="G29" s="68">
        <v>0</v>
      </c>
      <c r="H29" s="68">
        <v>0</v>
      </c>
      <c r="I29" s="64"/>
    </row>
    <row r="30" spans="1:9" s="66" customFormat="1" ht="20.100000000000001" customHeight="1">
      <c r="A30" s="64"/>
      <c r="B30" s="78" t="s">
        <v>52</v>
      </c>
      <c r="C30" s="253" t="s">
        <v>53</v>
      </c>
      <c r="D30" s="253"/>
      <c r="E30" s="67">
        <v>790000</v>
      </c>
      <c r="F30" s="67">
        <v>790000</v>
      </c>
      <c r="G30" s="67">
        <v>0</v>
      </c>
      <c r="H30" s="67">
        <v>0</v>
      </c>
      <c r="I30" s="64"/>
    </row>
    <row r="31" spans="1:9" s="66" customFormat="1" ht="14.1" customHeight="1">
      <c r="A31" s="64"/>
      <c r="B31" s="79" t="s">
        <v>54</v>
      </c>
      <c r="C31" s="254" t="s">
        <v>51</v>
      </c>
      <c r="D31" s="254"/>
      <c r="E31" s="68">
        <v>790000</v>
      </c>
      <c r="F31" s="68">
        <v>790000</v>
      </c>
      <c r="G31" s="68">
        <v>0</v>
      </c>
      <c r="H31" s="68">
        <v>0</v>
      </c>
      <c r="I31" s="64"/>
    </row>
    <row r="32" spans="1:9" s="66" customFormat="1" ht="20.100000000000001" customHeight="1">
      <c r="A32" s="64"/>
      <c r="B32" s="78" t="s">
        <v>55</v>
      </c>
      <c r="C32" s="253" t="s">
        <v>56</v>
      </c>
      <c r="D32" s="253"/>
      <c r="E32" s="67">
        <v>1700000</v>
      </c>
      <c r="F32" s="67">
        <v>1700000</v>
      </c>
      <c r="G32" s="67">
        <v>0</v>
      </c>
      <c r="H32" s="67">
        <v>0</v>
      </c>
      <c r="I32" s="64"/>
    </row>
    <row r="33" spans="1:9" s="66" customFormat="1" ht="50.25" customHeight="1">
      <c r="A33" s="64"/>
      <c r="B33" s="79" t="s">
        <v>57</v>
      </c>
      <c r="C33" s="254" t="s">
        <v>58</v>
      </c>
      <c r="D33" s="254"/>
      <c r="E33" s="68">
        <v>1100000</v>
      </c>
      <c r="F33" s="68">
        <v>1100000</v>
      </c>
      <c r="G33" s="68">
        <v>0</v>
      </c>
      <c r="H33" s="68">
        <v>0</v>
      </c>
      <c r="I33" s="64"/>
    </row>
    <row r="34" spans="1:9" s="66" customFormat="1" ht="38.1" customHeight="1">
      <c r="A34" s="64"/>
      <c r="B34" s="79" t="s">
        <v>59</v>
      </c>
      <c r="C34" s="254" t="s">
        <v>60</v>
      </c>
      <c r="D34" s="254"/>
      <c r="E34" s="68">
        <v>600000</v>
      </c>
      <c r="F34" s="68">
        <v>600000</v>
      </c>
      <c r="G34" s="68">
        <v>0</v>
      </c>
      <c r="H34" s="68">
        <v>0</v>
      </c>
      <c r="I34" s="64"/>
    </row>
    <row r="35" spans="1:9" s="66" customFormat="1" ht="20.100000000000001" customHeight="1">
      <c r="A35" s="64"/>
      <c r="B35" s="78" t="s">
        <v>61</v>
      </c>
      <c r="C35" s="253" t="s">
        <v>62</v>
      </c>
      <c r="D35" s="253"/>
      <c r="E35" s="67">
        <v>13425664</v>
      </c>
      <c r="F35" s="67">
        <v>13425664</v>
      </c>
      <c r="G35" s="67">
        <v>0</v>
      </c>
      <c r="H35" s="67">
        <v>0</v>
      </c>
      <c r="I35" s="64"/>
    </row>
    <row r="36" spans="1:9" s="66" customFormat="1" ht="14.1" customHeight="1">
      <c r="A36" s="64"/>
      <c r="B36" s="78" t="s">
        <v>63</v>
      </c>
      <c r="C36" s="253" t="s">
        <v>64</v>
      </c>
      <c r="D36" s="253"/>
      <c r="E36" s="67">
        <v>6090226</v>
      </c>
      <c r="F36" s="67">
        <v>6090226</v>
      </c>
      <c r="G36" s="67">
        <v>0</v>
      </c>
      <c r="H36" s="67">
        <v>0</v>
      </c>
      <c r="I36" s="64"/>
    </row>
    <row r="37" spans="1:9" s="66" customFormat="1" ht="20.100000000000001" customHeight="1">
      <c r="A37" s="64"/>
      <c r="B37" s="79" t="s">
        <v>65</v>
      </c>
      <c r="C37" s="254" t="s">
        <v>66</v>
      </c>
      <c r="D37" s="254"/>
      <c r="E37" s="68">
        <v>4000</v>
      </c>
      <c r="F37" s="68">
        <v>4000</v>
      </c>
      <c r="G37" s="68">
        <v>0</v>
      </c>
      <c r="H37" s="68">
        <v>0</v>
      </c>
      <c r="I37" s="64"/>
    </row>
    <row r="38" spans="1:9" s="66" customFormat="1" ht="20.100000000000001" customHeight="1">
      <c r="A38" s="64"/>
      <c r="B38" s="79" t="s">
        <v>67</v>
      </c>
      <c r="C38" s="254" t="s">
        <v>68</v>
      </c>
      <c r="D38" s="254"/>
      <c r="E38" s="68">
        <v>25000</v>
      </c>
      <c r="F38" s="68">
        <v>25000</v>
      </c>
      <c r="G38" s="68">
        <v>0</v>
      </c>
      <c r="H38" s="68">
        <v>0</v>
      </c>
      <c r="I38" s="64"/>
    </row>
    <row r="39" spans="1:9" s="66" customFormat="1" ht="20.100000000000001" customHeight="1">
      <c r="A39" s="64"/>
      <c r="B39" s="79" t="s">
        <v>69</v>
      </c>
      <c r="C39" s="254" t="s">
        <v>70</v>
      </c>
      <c r="D39" s="254"/>
      <c r="E39" s="68">
        <v>684500</v>
      </c>
      <c r="F39" s="68">
        <v>684500</v>
      </c>
      <c r="G39" s="68">
        <v>0</v>
      </c>
      <c r="H39" s="68">
        <v>0</v>
      </c>
      <c r="I39" s="64"/>
    </row>
    <row r="40" spans="1:9" s="66" customFormat="1" ht="20.100000000000001" customHeight="1">
      <c r="A40" s="64"/>
      <c r="B40" s="79" t="s">
        <v>71</v>
      </c>
      <c r="C40" s="254" t="s">
        <v>72</v>
      </c>
      <c r="D40" s="254"/>
      <c r="E40" s="68">
        <v>1191726</v>
      </c>
      <c r="F40" s="68">
        <v>1191726</v>
      </c>
      <c r="G40" s="68">
        <v>0</v>
      </c>
      <c r="H40" s="68">
        <v>0</v>
      </c>
      <c r="I40" s="64"/>
    </row>
    <row r="41" spans="1:9" s="66" customFormat="1" ht="14.1" customHeight="1">
      <c r="A41" s="64"/>
      <c r="B41" s="79" t="s">
        <v>73</v>
      </c>
      <c r="C41" s="254" t="s">
        <v>74</v>
      </c>
      <c r="D41" s="254"/>
      <c r="E41" s="68">
        <v>1290000</v>
      </c>
      <c r="F41" s="68">
        <v>1290000</v>
      </c>
      <c r="G41" s="68">
        <v>0</v>
      </c>
      <c r="H41" s="68">
        <v>0</v>
      </c>
      <c r="I41" s="64"/>
    </row>
    <row r="42" spans="1:9" s="66" customFormat="1" ht="14.1" customHeight="1">
      <c r="A42" s="64"/>
      <c r="B42" s="79" t="s">
        <v>75</v>
      </c>
      <c r="C42" s="254" t="s">
        <v>76</v>
      </c>
      <c r="D42" s="254"/>
      <c r="E42" s="68">
        <v>1990000</v>
      </c>
      <c r="F42" s="68">
        <v>1990000</v>
      </c>
      <c r="G42" s="68">
        <v>0</v>
      </c>
      <c r="H42" s="68">
        <v>0</v>
      </c>
      <c r="I42" s="64"/>
    </row>
    <row r="43" spans="1:9" s="66" customFormat="1" ht="14.1" customHeight="1">
      <c r="A43" s="64"/>
      <c r="B43" s="79" t="s">
        <v>77</v>
      </c>
      <c r="C43" s="254" t="s">
        <v>78</v>
      </c>
      <c r="D43" s="254"/>
      <c r="E43" s="68">
        <v>345000</v>
      </c>
      <c r="F43" s="68">
        <v>345000</v>
      </c>
      <c r="G43" s="68">
        <v>0</v>
      </c>
      <c r="H43" s="68">
        <v>0</v>
      </c>
      <c r="I43" s="64"/>
    </row>
    <row r="44" spans="1:9" s="66" customFormat="1" ht="14.1" customHeight="1">
      <c r="A44" s="64"/>
      <c r="B44" s="79" t="s">
        <v>79</v>
      </c>
      <c r="C44" s="254" t="s">
        <v>80</v>
      </c>
      <c r="D44" s="254"/>
      <c r="E44" s="68">
        <v>560000</v>
      </c>
      <c r="F44" s="68">
        <v>560000</v>
      </c>
      <c r="G44" s="68">
        <v>0</v>
      </c>
      <c r="H44" s="68">
        <v>0</v>
      </c>
      <c r="I44" s="64"/>
    </row>
    <row r="45" spans="1:9" s="66" customFormat="1" ht="14.1" customHeight="1">
      <c r="A45" s="64"/>
      <c r="B45" s="78" t="s">
        <v>81</v>
      </c>
      <c r="C45" s="253" t="s">
        <v>82</v>
      </c>
      <c r="D45" s="253"/>
      <c r="E45" s="67">
        <v>17100</v>
      </c>
      <c r="F45" s="67">
        <v>17100</v>
      </c>
      <c r="G45" s="67">
        <v>0</v>
      </c>
      <c r="H45" s="67">
        <v>0</v>
      </c>
      <c r="I45" s="64"/>
    </row>
    <row r="46" spans="1:9" s="66" customFormat="1" ht="14.1" customHeight="1">
      <c r="A46" s="64"/>
      <c r="B46" s="79" t="s">
        <v>83</v>
      </c>
      <c r="C46" s="254" t="s">
        <v>84</v>
      </c>
      <c r="D46" s="254"/>
      <c r="E46" s="68">
        <v>17100</v>
      </c>
      <c r="F46" s="68">
        <v>17100</v>
      </c>
      <c r="G46" s="68">
        <v>0</v>
      </c>
      <c r="H46" s="68">
        <v>0</v>
      </c>
      <c r="I46" s="64"/>
    </row>
    <row r="47" spans="1:9" s="66" customFormat="1" ht="14.1" customHeight="1">
      <c r="A47" s="64"/>
      <c r="B47" s="78" t="s">
        <v>85</v>
      </c>
      <c r="C47" s="253" t="s">
        <v>86</v>
      </c>
      <c r="D47" s="253"/>
      <c r="E47" s="67">
        <v>7318338</v>
      </c>
      <c r="F47" s="67">
        <v>7318338</v>
      </c>
      <c r="G47" s="67">
        <v>0</v>
      </c>
      <c r="H47" s="67">
        <v>0</v>
      </c>
      <c r="I47" s="64"/>
    </row>
    <row r="48" spans="1:9" s="66" customFormat="1" ht="14.1" customHeight="1">
      <c r="A48" s="64"/>
      <c r="B48" s="79" t="s">
        <v>87</v>
      </c>
      <c r="C48" s="254" t="s">
        <v>88</v>
      </c>
      <c r="D48" s="254"/>
      <c r="E48" s="68">
        <v>130000</v>
      </c>
      <c r="F48" s="68">
        <v>130000</v>
      </c>
      <c r="G48" s="68">
        <v>0</v>
      </c>
      <c r="H48" s="68">
        <v>0</v>
      </c>
      <c r="I48" s="64"/>
    </row>
    <row r="49" spans="1:9" s="66" customFormat="1" ht="14.1" customHeight="1">
      <c r="A49" s="64"/>
      <c r="B49" s="79" t="s">
        <v>89</v>
      </c>
      <c r="C49" s="254" t="s">
        <v>90</v>
      </c>
      <c r="D49" s="254"/>
      <c r="E49" s="68">
        <v>6528338</v>
      </c>
      <c r="F49" s="68">
        <v>6528338</v>
      </c>
      <c r="G49" s="68">
        <v>0</v>
      </c>
      <c r="H49" s="68">
        <v>0</v>
      </c>
      <c r="I49" s="64"/>
    </row>
    <row r="50" spans="1:9" s="66" customFormat="1" ht="29.1" customHeight="1">
      <c r="A50" s="64"/>
      <c r="B50" s="79" t="s">
        <v>91</v>
      </c>
      <c r="C50" s="254" t="s">
        <v>92</v>
      </c>
      <c r="D50" s="254"/>
      <c r="E50" s="68">
        <v>660000</v>
      </c>
      <c r="F50" s="68">
        <v>660000</v>
      </c>
      <c r="G50" s="68">
        <v>0</v>
      </c>
      <c r="H50" s="68">
        <v>0</v>
      </c>
      <c r="I50" s="64"/>
    </row>
    <row r="51" spans="1:9" s="66" customFormat="1" ht="14.1" customHeight="1">
      <c r="A51" s="64"/>
      <c r="B51" s="78" t="s">
        <v>93</v>
      </c>
      <c r="C51" s="253" t="s">
        <v>94</v>
      </c>
      <c r="D51" s="253"/>
      <c r="E51" s="67">
        <v>12300</v>
      </c>
      <c r="F51" s="67">
        <v>0</v>
      </c>
      <c r="G51" s="67">
        <v>12300</v>
      </c>
      <c r="H51" s="67">
        <v>0</v>
      </c>
      <c r="I51" s="64"/>
    </row>
    <row r="52" spans="1:9" s="66" customFormat="1" ht="14.1" customHeight="1">
      <c r="A52" s="64"/>
      <c r="B52" s="78" t="s">
        <v>95</v>
      </c>
      <c r="C52" s="253" t="s">
        <v>96</v>
      </c>
      <c r="D52" s="253"/>
      <c r="E52" s="67">
        <v>12300</v>
      </c>
      <c r="F52" s="67">
        <v>0</v>
      </c>
      <c r="G52" s="67">
        <v>12300</v>
      </c>
      <c r="H52" s="67">
        <v>0</v>
      </c>
      <c r="I52" s="64"/>
    </row>
    <row r="53" spans="1:9" s="66" customFormat="1" ht="29.1" customHeight="1">
      <c r="A53" s="64"/>
      <c r="B53" s="79" t="s">
        <v>97</v>
      </c>
      <c r="C53" s="254" t="s">
        <v>98</v>
      </c>
      <c r="D53" s="254"/>
      <c r="E53" s="68">
        <v>10300</v>
      </c>
      <c r="F53" s="68">
        <v>0</v>
      </c>
      <c r="G53" s="68">
        <v>10300</v>
      </c>
      <c r="H53" s="68">
        <v>0</v>
      </c>
      <c r="I53" s="64"/>
    </row>
    <row r="54" spans="1:9" s="66" customFormat="1" ht="12" customHeight="1">
      <c r="A54" s="64"/>
      <c r="B54" s="250" t="s">
        <v>5</v>
      </c>
      <c r="C54" s="250" t="s">
        <v>6</v>
      </c>
      <c r="D54" s="250"/>
      <c r="E54" s="250" t="s">
        <v>7</v>
      </c>
      <c r="F54" s="250" t="s">
        <v>8</v>
      </c>
      <c r="G54" s="251" t="s">
        <v>9</v>
      </c>
      <c r="H54" s="251"/>
      <c r="I54" s="64"/>
    </row>
    <row r="55" spans="1:9" s="66" customFormat="1" ht="29.1" customHeight="1">
      <c r="A55" s="64"/>
      <c r="B55" s="250"/>
      <c r="C55" s="250"/>
      <c r="D55" s="250"/>
      <c r="E55" s="250"/>
      <c r="F55" s="250"/>
      <c r="G55" s="74" t="s">
        <v>10</v>
      </c>
      <c r="H55" s="75" t="s">
        <v>11</v>
      </c>
      <c r="I55" s="64"/>
    </row>
    <row r="56" spans="1:9" s="66" customFormat="1" ht="12" customHeight="1">
      <c r="A56" s="64"/>
      <c r="B56" s="76" t="s">
        <v>12</v>
      </c>
      <c r="C56" s="252" t="s">
        <v>13</v>
      </c>
      <c r="D56" s="252"/>
      <c r="E56" s="76" t="s">
        <v>14</v>
      </c>
      <c r="F56" s="76" t="s">
        <v>15</v>
      </c>
      <c r="G56" s="76" t="s">
        <v>16</v>
      </c>
      <c r="H56" s="76" t="s">
        <v>17</v>
      </c>
      <c r="I56" s="64"/>
    </row>
    <row r="57" spans="1:9" s="66" customFormat="1" ht="29.1" customHeight="1">
      <c r="A57" s="64"/>
      <c r="B57" s="79" t="s">
        <v>99</v>
      </c>
      <c r="C57" s="254" t="s">
        <v>100</v>
      </c>
      <c r="D57" s="254"/>
      <c r="E57" s="68">
        <v>2000</v>
      </c>
      <c r="F57" s="68">
        <v>0</v>
      </c>
      <c r="G57" s="68">
        <v>2000</v>
      </c>
      <c r="H57" s="68">
        <v>0</v>
      </c>
      <c r="I57" s="64"/>
    </row>
    <row r="58" spans="1:9" s="66" customFormat="1" ht="14.1" customHeight="1">
      <c r="A58" s="64"/>
      <c r="B58" s="78" t="s">
        <v>101</v>
      </c>
      <c r="C58" s="256" t="s">
        <v>102</v>
      </c>
      <c r="D58" s="256"/>
      <c r="E58" s="67">
        <v>1735413</v>
      </c>
      <c r="F58" s="67">
        <v>665413</v>
      </c>
      <c r="G58" s="67">
        <v>1070000</v>
      </c>
      <c r="H58" s="67">
        <v>0</v>
      </c>
      <c r="I58" s="64"/>
    </row>
    <row r="59" spans="1:9" s="66" customFormat="1" ht="14.1" customHeight="1">
      <c r="A59" s="64"/>
      <c r="B59" s="78" t="s">
        <v>103</v>
      </c>
      <c r="C59" s="253" t="s">
        <v>104</v>
      </c>
      <c r="D59" s="253"/>
      <c r="E59" s="67">
        <v>15033</v>
      </c>
      <c r="F59" s="67">
        <v>15033</v>
      </c>
      <c r="G59" s="67">
        <v>0</v>
      </c>
      <c r="H59" s="67">
        <v>0</v>
      </c>
      <c r="I59" s="64"/>
    </row>
    <row r="60" spans="1:9" s="66" customFormat="1" ht="14.1" customHeight="1">
      <c r="A60" s="64"/>
      <c r="B60" s="78" t="s">
        <v>105</v>
      </c>
      <c r="C60" s="253" t="s">
        <v>106</v>
      </c>
      <c r="D60" s="253"/>
      <c r="E60" s="67">
        <v>15033</v>
      </c>
      <c r="F60" s="67">
        <v>15033</v>
      </c>
      <c r="G60" s="67">
        <v>0</v>
      </c>
      <c r="H60" s="67">
        <v>0</v>
      </c>
      <c r="I60" s="64"/>
    </row>
    <row r="61" spans="1:9" s="66" customFormat="1" ht="14.1" customHeight="1">
      <c r="A61" s="64"/>
      <c r="B61" s="79" t="s">
        <v>107</v>
      </c>
      <c r="C61" s="254" t="s">
        <v>108</v>
      </c>
      <c r="D61" s="254"/>
      <c r="E61" s="68">
        <v>15033</v>
      </c>
      <c r="F61" s="68">
        <v>15033</v>
      </c>
      <c r="G61" s="68">
        <v>0</v>
      </c>
      <c r="H61" s="68">
        <v>0</v>
      </c>
      <c r="I61" s="64"/>
    </row>
    <row r="62" spans="1:9" s="66" customFormat="1" ht="20.100000000000001" customHeight="1">
      <c r="A62" s="64"/>
      <c r="B62" s="78" t="s">
        <v>109</v>
      </c>
      <c r="C62" s="253" t="s">
        <v>110</v>
      </c>
      <c r="D62" s="253"/>
      <c r="E62" s="67">
        <v>523280</v>
      </c>
      <c r="F62" s="67">
        <v>523280</v>
      </c>
      <c r="G62" s="67">
        <v>0</v>
      </c>
      <c r="H62" s="67">
        <v>0</v>
      </c>
      <c r="I62" s="64"/>
    </row>
    <row r="63" spans="1:9" s="66" customFormat="1" ht="14.1" customHeight="1">
      <c r="A63" s="64"/>
      <c r="B63" s="78" t="s">
        <v>111</v>
      </c>
      <c r="C63" s="253" t="s">
        <v>112</v>
      </c>
      <c r="D63" s="253"/>
      <c r="E63" s="67">
        <v>523000</v>
      </c>
      <c r="F63" s="67">
        <v>523000</v>
      </c>
      <c r="G63" s="67">
        <v>0</v>
      </c>
      <c r="H63" s="67">
        <v>0</v>
      </c>
      <c r="I63" s="64"/>
    </row>
    <row r="64" spans="1:9" s="66" customFormat="1" ht="20.100000000000001" customHeight="1">
      <c r="A64" s="64"/>
      <c r="B64" s="79" t="s">
        <v>113</v>
      </c>
      <c r="C64" s="254" t="s">
        <v>114</v>
      </c>
      <c r="D64" s="254"/>
      <c r="E64" s="68">
        <v>62000</v>
      </c>
      <c r="F64" s="68">
        <v>62000</v>
      </c>
      <c r="G64" s="68">
        <v>0</v>
      </c>
      <c r="H64" s="68">
        <v>0</v>
      </c>
      <c r="I64" s="64"/>
    </row>
    <row r="65" spans="1:9" s="66" customFormat="1" ht="14.1" customHeight="1">
      <c r="A65" s="64"/>
      <c r="B65" s="79" t="s">
        <v>115</v>
      </c>
      <c r="C65" s="254" t="s">
        <v>116</v>
      </c>
      <c r="D65" s="254"/>
      <c r="E65" s="68">
        <v>180000</v>
      </c>
      <c r="F65" s="68">
        <v>180000</v>
      </c>
      <c r="G65" s="68">
        <v>0</v>
      </c>
      <c r="H65" s="68">
        <v>0</v>
      </c>
      <c r="I65" s="64"/>
    </row>
    <row r="66" spans="1:9" s="66" customFormat="1" ht="20.100000000000001" customHeight="1">
      <c r="A66" s="64"/>
      <c r="B66" s="79" t="s">
        <v>117</v>
      </c>
      <c r="C66" s="254" t="s">
        <v>118</v>
      </c>
      <c r="D66" s="254"/>
      <c r="E66" s="68">
        <v>271000</v>
      </c>
      <c r="F66" s="68">
        <v>271000</v>
      </c>
      <c r="G66" s="68">
        <v>0</v>
      </c>
      <c r="H66" s="68">
        <v>0</v>
      </c>
      <c r="I66" s="64"/>
    </row>
    <row r="67" spans="1:9" s="66" customFormat="1" ht="47.1" customHeight="1">
      <c r="A67" s="64"/>
      <c r="B67" s="79" t="s">
        <v>119</v>
      </c>
      <c r="C67" s="254" t="s">
        <v>120</v>
      </c>
      <c r="D67" s="254"/>
      <c r="E67" s="68">
        <v>10000</v>
      </c>
      <c r="F67" s="68">
        <v>10000</v>
      </c>
      <c r="G67" s="68">
        <v>0</v>
      </c>
      <c r="H67" s="68">
        <v>0</v>
      </c>
      <c r="I67" s="64"/>
    </row>
    <row r="68" spans="1:9" s="66" customFormat="1" ht="14.1" customHeight="1">
      <c r="A68" s="64"/>
      <c r="B68" s="78" t="s">
        <v>121</v>
      </c>
      <c r="C68" s="253" t="s">
        <v>122</v>
      </c>
      <c r="D68" s="253"/>
      <c r="E68" s="67">
        <v>280</v>
      </c>
      <c r="F68" s="67">
        <v>280</v>
      </c>
      <c r="G68" s="67">
        <v>0</v>
      </c>
      <c r="H68" s="67">
        <v>0</v>
      </c>
      <c r="I68" s="64"/>
    </row>
    <row r="69" spans="1:9" s="66" customFormat="1" ht="29.1" customHeight="1">
      <c r="A69" s="64"/>
      <c r="B69" s="79" t="s">
        <v>123</v>
      </c>
      <c r="C69" s="254" t="s">
        <v>124</v>
      </c>
      <c r="D69" s="254"/>
      <c r="E69" s="68">
        <v>280</v>
      </c>
      <c r="F69" s="68">
        <v>280</v>
      </c>
      <c r="G69" s="68">
        <v>0</v>
      </c>
      <c r="H69" s="68">
        <v>0</v>
      </c>
      <c r="I69" s="64"/>
    </row>
    <row r="70" spans="1:9" s="66" customFormat="1" ht="14.1" customHeight="1">
      <c r="A70" s="64"/>
      <c r="B70" s="78" t="s">
        <v>125</v>
      </c>
      <c r="C70" s="253" t="s">
        <v>126</v>
      </c>
      <c r="D70" s="253"/>
      <c r="E70" s="67">
        <v>127100</v>
      </c>
      <c r="F70" s="67">
        <v>127100</v>
      </c>
      <c r="G70" s="67">
        <v>0</v>
      </c>
      <c r="H70" s="67">
        <v>0</v>
      </c>
      <c r="I70" s="64"/>
    </row>
    <row r="71" spans="1:9" s="66" customFormat="1" ht="14.1" customHeight="1">
      <c r="A71" s="64"/>
      <c r="B71" s="78" t="s">
        <v>127</v>
      </c>
      <c r="C71" s="253" t="s">
        <v>106</v>
      </c>
      <c r="D71" s="253"/>
      <c r="E71" s="67">
        <v>127100</v>
      </c>
      <c r="F71" s="67">
        <v>127100</v>
      </c>
      <c r="G71" s="67">
        <v>0</v>
      </c>
      <c r="H71" s="67">
        <v>0</v>
      </c>
      <c r="I71" s="64"/>
    </row>
    <row r="72" spans="1:9" s="66" customFormat="1" ht="14.1" customHeight="1">
      <c r="A72" s="64"/>
      <c r="B72" s="79" t="s">
        <v>128</v>
      </c>
      <c r="C72" s="254" t="s">
        <v>106</v>
      </c>
      <c r="D72" s="254"/>
      <c r="E72" s="68">
        <v>127100</v>
      </c>
      <c r="F72" s="68">
        <v>127100</v>
      </c>
      <c r="G72" s="68">
        <v>0</v>
      </c>
      <c r="H72" s="68">
        <v>0</v>
      </c>
      <c r="I72" s="64"/>
    </row>
    <row r="73" spans="1:9" s="66" customFormat="1" ht="14.1" customHeight="1">
      <c r="A73" s="64"/>
      <c r="B73" s="78" t="s">
        <v>129</v>
      </c>
      <c r="C73" s="253" t="s">
        <v>130</v>
      </c>
      <c r="D73" s="253"/>
      <c r="E73" s="67">
        <v>1070000</v>
      </c>
      <c r="F73" s="67">
        <v>0</v>
      </c>
      <c r="G73" s="67">
        <v>1070000</v>
      </c>
      <c r="H73" s="67">
        <v>0</v>
      </c>
      <c r="I73" s="64"/>
    </row>
    <row r="74" spans="1:9" s="66" customFormat="1" ht="20.100000000000001" customHeight="1">
      <c r="A74" s="64"/>
      <c r="B74" s="78" t="s">
        <v>131</v>
      </c>
      <c r="C74" s="253" t="s">
        <v>132</v>
      </c>
      <c r="D74" s="253"/>
      <c r="E74" s="67">
        <v>1042000</v>
      </c>
      <c r="F74" s="67">
        <v>0</v>
      </c>
      <c r="G74" s="67">
        <v>1042000</v>
      </c>
      <c r="H74" s="67">
        <v>0</v>
      </c>
      <c r="I74" s="64"/>
    </row>
    <row r="75" spans="1:9" s="66" customFormat="1" ht="20.100000000000001" customHeight="1">
      <c r="A75" s="64"/>
      <c r="B75" s="79" t="s">
        <v>133</v>
      </c>
      <c r="C75" s="254" t="s">
        <v>134</v>
      </c>
      <c r="D75" s="254"/>
      <c r="E75" s="68">
        <v>1002000</v>
      </c>
      <c r="F75" s="68">
        <v>0</v>
      </c>
      <c r="G75" s="68">
        <v>1002000</v>
      </c>
      <c r="H75" s="68">
        <v>0</v>
      </c>
      <c r="I75" s="64"/>
    </row>
    <row r="76" spans="1:9" s="66" customFormat="1" ht="20.100000000000001" customHeight="1">
      <c r="A76" s="64"/>
      <c r="B76" s="79" t="s">
        <v>135</v>
      </c>
      <c r="C76" s="254" t="s">
        <v>313</v>
      </c>
      <c r="D76" s="254"/>
      <c r="E76" s="68">
        <v>40000</v>
      </c>
      <c r="F76" s="68">
        <v>0</v>
      </c>
      <c r="G76" s="68">
        <v>40000</v>
      </c>
      <c r="H76" s="68">
        <v>0</v>
      </c>
      <c r="I76" s="64"/>
    </row>
    <row r="77" spans="1:9" s="66" customFormat="1" ht="14.1" customHeight="1">
      <c r="A77" s="64"/>
      <c r="B77" s="78" t="s">
        <v>136</v>
      </c>
      <c r="C77" s="253" t="s">
        <v>137</v>
      </c>
      <c r="D77" s="253"/>
      <c r="E77" s="67">
        <v>28000</v>
      </c>
      <c r="F77" s="67">
        <v>0</v>
      </c>
      <c r="G77" s="67">
        <v>28000</v>
      </c>
      <c r="H77" s="67">
        <v>0</v>
      </c>
      <c r="I77" s="64"/>
    </row>
    <row r="78" spans="1:9" s="66" customFormat="1" ht="14.1" customHeight="1">
      <c r="A78" s="64"/>
      <c r="B78" s="79" t="s">
        <v>138</v>
      </c>
      <c r="C78" s="254" t="s">
        <v>139</v>
      </c>
      <c r="D78" s="254"/>
      <c r="E78" s="68">
        <v>28000</v>
      </c>
      <c r="F78" s="68">
        <v>0</v>
      </c>
      <c r="G78" s="68">
        <v>28000</v>
      </c>
      <c r="H78" s="68">
        <v>0</v>
      </c>
      <c r="I78" s="64"/>
    </row>
    <row r="79" spans="1:9" s="66" customFormat="1" ht="14.1" customHeight="1">
      <c r="A79" s="64"/>
      <c r="B79" s="78" t="s">
        <v>140</v>
      </c>
      <c r="C79" s="256" t="s">
        <v>141</v>
      </c>
      <c r="D79" s="256"/>
      <c r="E79" s="67">
        <v>7700</v>
      </c>
      <c r="F79" s="67">
        <v>0</v>
      </c>
      <c r="G79" s="67">
        <v>7700</v>
      </c>
      <c r="H79" s="67">
        <v>0</v>
      </c>
      <c r="I79" s="64"/>
    </row>
    <row r="80" spans="1:9" s="66" customFormat="1" ht="29.1" customHeight="1">
      <c r="A80" s="64"/>
      <c r="B80" s="78" t="s">
        <v>142</v>
      </c>
      <c r="C80" s="253" t="s">
        <v>143</v>
      </c>
      <c r="D80" s="253"/>
      <c r="E80" s="67">
        <v>7700</v>
      </c>
      <c r="F80" s="67">
        <v>0</v>
      </c>
      <c r="G80" s="67">
        <v>7700</v>
      </c>
      <c r="H80" s="67">
        <v>0</v>
      </c>
      <c r="I80" s="64"/>
    </row>
    <row r="81" spans="1:9" s="66" customFormat="1" ht="27.95" customHeight="1">
      <c r="A81" s="64"/>
      <c r="B81" s="74" t="s">
        <v>309</v>
      </c>
      <c r="C81" s="257" t="s">
        <v>144</v>
      </c>
      <c r="D81" s="257"/>
      <c r="E81" s="69">
        <v>47526791</v>
      </c>
      <c r="F81" s="69">
        <v>46436791</v>
      </c>
      <c r="G81" s="69">
        <v>1090000</v>
      </c>
      <c r="H81" s="69">
        <v>0</v>
      </c>
      <c r="I81" s="64"/>
    </row>
    <row r="82" spans="1:9" s="66" customFormat="1" ht="14.1" customHeight="1">
      <c r="A82" s="64"/>
      <c r="B82" s="78" t="s">
        <v>145</v>
      </c>
      <c r="C82" s="256" t="s">
        <v>146</v>
      </c>
      <c r="D82" s="256"/>
      <c r="E82" s="67">
        <v>31372809</v>
      </c>
      <c r="F82" s="67">
        <v>31372809</v>
      </c>
      <c r="G82" s="67">
        <v>0</v>
      </c>
      <c r="H82" s="67">
        <v>0</v>
      </c>
      <c r="I82" s="64"/>
    </row>
    <row r="83" spans="1:9" s="66" customFormat="1" ht="14.1" customHeight="1">
      <c r="A83" s="64"/>
      <c r="B83" s="78" t="s">
        <v>147</v>
      </c>
      <c r="C83" s="253" t="s">
        <v>148</v>
      </c>
      <c r="D83" s="253"/>
      <c r="E83" s="67">
        <v>31372809</v>
      </c>
      <c r="F83" s="67">
        <v>31372809</v>
      </c>
      <c r="G83" s="67">
        <v>0</v>
      </c>
      <c r="H83" s="67">
        <v>0</v>
      </c>
      <c r="I83" s="64"/>
    </row>
    <row r="84" spans="1:9" s="66" customFormat="1" ht="14.1" customHeight="1">
      <c r="A84" s="64"/>
      <c r="B84" s="78" t="s">
        <v>149</v>
      </c>
      <c r="C84" s="253" t="s">
        <v>150</v>
      </c>
      <c r="D84" s="253"/>
      <c r="E84" s="67">
        <v>5842000</v>
      </c>
      <c r="F84" s="67">
        <v>5842000</v>
      </c>
      <c r="G84" s="67">
        <v>0</v>
      </c>
      <c r="H84" s="67">
        <v>0</v>
      </c>
      <c r="I84" s="64"/>
    </row>
    <row r="85" spans="1:9" s="66" customFormat="1" ht="14.1" customHeight="1">
      <c r="A85" s="64"/>
      <c r="B85" s="79" t="s">
        <v>151</v>
      </c>
      <c r="C85" s="254" t="s">
        <v>152</v>
      </c>
      <c r="D85" s="254"/>
      <c r="E85" s="68">
        <v>5842000</v>
      </c>
      <c r="F85" s="68">
        <v>5842000</v>
      </c>
      <c r="G85" s="68">
        <v>0</v>
      </c>
      <c r="H85" s="68">
        <v>0</v>
      </c>
      <c r="I85" s="64"/>
    </row>
    <row r="86" spans="1:9" s="66" customFormat="1" ht="14.1" customHeight="1">
      <c r="A86" s="64"/>
      <c r="B86" s="78" t="s">
        <v>314</v>
      </c>
      <c r="C86" s="253" t="s">
        <v>315</v>
      </c>
      <c r="D86" s="253"/>
      <c r="E86" s="67">
        <v>24818800</v>
      </c>
      <c r="F86" s="67">
        <v>24818800</v>
      </c>
      <c r="G86" s="67">
        <v>0</v>
      </c>
      <c r="H86" s="67">
        <v>0</v>
      </c>
      <c r="I86" s="64"/>
    </row>
    <row r="87" spans="1:9" s="66" customFormat="1" ht="14.1" customHeight="1">
      <c r="A87" s="64"/>
      <c r="B87" s="79" t="s">
        <v>303</v>
      </c>
      <c r="C87" s="254" t="s">
        <v>304</v>
      </c>
      <c r="D87" s="254"/>
      <c r="E87" s="68">
        <v>24818800</v>
      </c>
      <c r="F87" s="68">
        <v>24818800</v>
      </c>
      <c r="G87" s="68">
        <v>0</v>
      </c>
      <c r="H87" s="68">
        <v>0</v>
      </c>
      <c r="I87" s="64"/>
    </row>
    <row r="88" spans="1:9" s="66" customFormat="1" ht="14.1" customHeight="1">
      <c r="A88" s="64"/>
      <c r="B88" s="78" t="s">
        <v>310</v>
      </c>
      <c r="C88" s="253" t="s">
        <v>311</v>
      </c>
      <c r="D88" s="253"/>
      <c r="E88" s="67">
        <v>712009</v>
      </c>
      <c r="F88" s="67">
        <v>712009</v>
      </c>
      <c r="G88" s="67">
        <v>0</v>
      </c>
      <c r="H88" s="67">
        <v>0</v>
      </c>
      <c r="I88" s="64"/>
    </row>
    <row r="89" spans="1:9" s="66" customFormat="1" ht="14.1" customHeight="1">
      <c r="A89" s="64"/>
      <c r="B89" s="79" t="s">
        <v>305</v>
      </c>
      <c r="C89" s="254" t="s">
        <v>299</v>
      </c>
      <c r="D89" s="254"/>
      <c r="E89" s="68">
        <v>712009</v>
      </c>
      <c r="F89" s="68">
        <v>712009</v>
      </c>
      <c r="G89" s="68">
        <v>0</v>
      </c>
      <c r="H89" s="68">
        <v>0</v>
      </c>
      <c r="I89" s="64"/>
    </row>
    <row r="90" spans="1:9" s="66" customFormat="1" ht="27.95" customHeight="1">
      <c r="A90" s="64"/>
      <c r="B90" s="74" t="s">
        <v>153</v>
      </c>
      <c r="C90" s="257" t="s">
        <v>154</v>
      </c>
      <c r="D90" s="257"/>
      <c r="E90" s="69">
        <v>78899600</v>
      </c>
      <c r="F90" s="69">
        <v>77809600</v>
      </c>
      <c r="G90" s="69">
        <v>1090000</v>
      </c>
      <c r="H90" s="69">
        <v>0</v>
      </c>
      <c r="I90" s="64"/>
    </row>
    <row r="92" spans="1:9" s="73" customFormat="1" ht="16.5" customHeight="1">
      <c r="A92" s="255" t="s">
        <v>155</v>
      </c>
      <c r="B92" s="255"/>
      <c r="C92" s="255"/>
      <c r="D92" s="70"/>
      <c r="E92" s="71" t="s">
        <v>156</v>
      </c>
      <c r="F92" s="72"/>
    </row>
  </sheetData>
  <mergeCells count="96"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  <mergeCell ref="E1:H1"/>
    <mergeCell ref="C2:H2"/>
    <mergeCell ref="C3:H3"/>
    <mergeCell ref="D4:H4"/>
    <mergeCell ref="B8:C8"/>
    <mergeCell ref="B5:H5"/>
    <mergeCell ref="B6:H6"/>
    <mergeCell ref="B7:C7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F10:F11"/>
    <mergeCell ref="G10:H10"/>
    <mergeCell ref="B10:B11"/>
    <mergeCell ref="C10:D11"/>
    <mergeCell ref="E10:E11"/>
    <mergeCell ref="B54:B55"/>
    <mergeCell ref="C54:D55"/>
    <mergeCell ref="E54:E55"/>
    <mergeCell ref="F54:F55"/>
    <mergeCell ref="G54:H54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1" customWidth="1"/>
    <col min="2" max="2" width="28.85546875" style="1" customWidth="1"/>
    <col min="3" max="3" width="12" style="1" customWidth="1"/>
    <col min="4" max="4" width="14" style="1" customWidth="1"/>
    <col min="5" max="5" width="20.7109375" style="1" customWidth="1"/>
    <col min="6" max="6" width="24.5703125" style="1" customWidth="1"/>
    <col min="7" max="1025" width="9.140625" style="1" customWidth="1"/>
  </cols>
  <sheetData>
    <row r="1" spans="1:6">
      <c r="C1" s="81"/>
      <c r="D1" s="81"/>
      <c r="E1" s="81"/>
      <c r="F1" s="82" t="s">
        <v>157</v>
      </c>
    </row>
    <row r="2" spans="1:6" ht="15" customHeight="1">
      <c r="C2" s="268" t="s">
        <v>343</v>
      </c>
      <c r="D2" s="268"/>
      <c r="E2" s="268"/>
      <c r="F2" s="268"/>
    </row>
    <row r="3" spans="1:6" s="3" customFormat="1" ht="14.25" customHeight="1">
      <c r="A3" s="2"/>
      <c r="B3" s="2"/>
      <c r="C3" s="268" t="str">
        <f>'додаток 1 '!C3:G3</f>
        <v>"Про бюджет Білозірської сільської  територіальної громади  на 2024 рік"  (2350100000)</v>
      </c>
      <c r="D3" s="268"/>
      <c r="E3" s="268"/>
      <c r="F3" s="268"/>
    </row>
    <row r="4" spans="1:6" s="3" customFormat="1" ht="15.75">
      <c r="A4" s="269"/>
      <c r="B4" s="269"/>
      <c r="C4" s="269"/>
      <c r="D4" s="269"/>
      <c r="E4" s="269"/>
      <c r="F4" s="269"/>
    </row>
    <row r="5" spans="1:6" s="3" customFormat="1" ht="30.75" customHeight="1">
      <c r="A5" s="270" t="s">
        <v>317</v>
      </c>
      <c r="B5" s="270"/>
      <c r="C5" s="270"/>
      <c r="D5" s="270"/>
      <c r="E5" s="270"/>
      <c r="F5" s="270"/>
    </row>
    <row r="6" spans="1:6" s="3" customFormat="1" ht="16.5" customHeight="1">
      <c r="A6" s="4" t="s">
        <v>158</v>
      </c>
      <c r="B6" s="5"/>
      <c r="C6" s="5"/>
      <c r="D6" s="5"/>
      <c r="E6" s="5"/>
      <c r="F6" s="5"/>
    </row>
    <row r="7" spans="1:6" s="3" customFormat="1" ht="9" customHeight="1">
      <c r="A7" s="6" t="s">
        <v>3</v>
      </c>
      <c r="B7" s="5"/>
      <c r="C7" s="5"/>
      <c r="D7" s="5"/>
      <c r="E7" s="5"/>
      <c r="F7" s="5"/>
    </row>
    <row r="8" spans="1:6" s="3" customFormat="1" ht="12.75">
      <c r="A8" s="7"/>
      <c r="B8" s="7"/>
      <c r="C8" s="2"/>
      <c r="D8" s="7"/>
      <c r="E8" s="7"/>
      <c r="F8" s="2" t="s">
        <v>4</v>
      </c>
    </row>
    <row r="9" spans="1:6" s="3" customFormat="1" ht="12.75" customHeight="1">
      <c r="A9" s="271" t="s">
        <v>5</v>
      </c>
      <c r="B9" s="272" t="s">
        <v>159</v>
      </c>
      <c r="C9" s="273" t="s">
        <v>7</v>
      </c>
      <c r="D9" s="271" t="s">
        <v>160</v>
      </c>
      <c r="E9" s="272" t="s">
        <v>9</v>
      </c>
      <c r="F9" s="272"/>
    </row>
    <row r="10" spans="1:6" s="3" customFormat="1" ht="25.5">
      <c r="A10" s="271"/>
      <c r="B10" s="272"/>
      <c r="C10" s="273"/>
      <c r="D10" s="271"/>
      <c r="E10" s="8" t="s">
        <v>161</v>
      </c>
      <c r="F10" s="9" t="s">
        <v>162</v>
      </c>
    </row>
    <row r="11" spans="1:6" s="3" customFormat="1" ht="12.75">
      <c r="A11" s="10">
        <v>1</v>
      </c>
      <c r="B11" s="11">
        <v>2</v>
      </c>
      <c r="C11" s="12">
        <v>3</v>
      </c>
      <c r="D11" s="10">
        <v>4</v>
      </c>
      <c r="E11" s="13">
        <v>5</v>
      </c>
      <c r="F11" s="11">
        <v>6</v>
      </c>
    </row>
    <row r="12" spans="1:6" s="14" customFormat="1" ht="14.25" customHeight="1">
      <c r="A12" s="265" t="s">
        <v>163</v>
      </c>
      <c r="B12" s="265"/>
      <c r="C12" s="265"/>
      <c r="D12" s="265"/>
      <c r="E12" s="265"/>
      <c r="F12" s="265"/>
    </row>
    <row r="13" spans="1:6" s="3" customFormat="1" ht="15.75">
      <c r="A13" s="15">
        <v>200000</v>
      </c>
      <c r="B13" s="16" t="s">
        <v>164</v>
      </c>
      <c r="C13" s="17">
        <v>0</v>
      </c>
      <c r="D13" s="18">
        <f>D18</f>
        <v>-800000</v>
      </c>
      <c r="E13" s="19">
        <f>E18</f>
        <v>800000</v>
      </c>
      <c r="F13" s="20">
        <f>F18</f>
        <v>800000</v>
      </c>
    </row>
    <row r="14" spans="1:6" s="3" customFormat="1" ht="0.75" customHeight="1">
      <c r="A14" s="21">
        <v>203000</v>
      </c>
      <c r="B14" s="22" t="s">
        <v>165</v>
      </c>
      <c r="C14" s="23">
        <v>0</v>
      </c>
      <c r="D14" s="24">
        <v>0</v>
      </c>
      <c r="E14" s="25">
        <v>0</v>
      </c>
      <c r="F14" s="26">
        <v>0</v>
      </c>
    </row>
    <row r="15" spans="1:6" s="3" customFormat="1" ht="47.25" hidden="1">
      <c r="A15" s="21">
        <v>205000</v>
      </c>
      <c r="B15" s="22" t="s">
        <v>166</v>
      </c>
      <c r="C15" s="23">
        <v>0</v>
      </c>
      <c r="D15" s="24">
        <v>0</v>
      </c>
      <c r="E15" s="25">
        <v>0</v>
      </c>
      <c r="F15" s="26">
        <v>0</v>
      </c>
    </row>
    <row r="16" spans="1:6" s="3" customFormat="1" ht="15.75" hidden="1">
      <c r="A16" s="27">
        <v>205100</v>
      </c>
      <c r="B16" s="28" t="s">
        <v>167</v>
      </c>
      <c r="C16" s="23">
        <v>0</v>
      </c>
      <c r="D16" s="29">
        <v>0</v>
      </c>
      <c r="E16" s="29">
        <v>0</v>
      </c>
      <c r="F16" s="30">
        <v>0</v>
      </c>
    </row>
    <row r="17" spans="1:6" s="3" customFormat="1" ht="15.75" hidden="1">
      <c r="A17" s="27">
        <v>205200</v>
      </c>
      <c r="B17" s="28" t="s">
        <v>168</v>
      </c>
      <c r="C17" s="23">
        <v>0</v>
      </c>
      <c r="D17" s="29">
        <v>0</v>
      </c>
      <c r="E17" s="29">
        <v>0</v>
      </c>
      <c r="F17" s="30">
        <v>0</v>
      </c>
    </row>
    <row r="18" spans="1:6" s="3" customFormat="1" ht="47.25">
      <c r="A18" s="21">
        <v>208000</v>
      </c>
      <c r="B18" s="22" t="s">
        <v>169</v>
      </c>
      <c r="C18" s="23">
        <v>0</v>
      </c>
      <c r="D18" s="24">
        <f>D21</f>
        <v>-800000</v>
      </c>
      <c r="E18" s="24">
        <f>E21</f>
        <v>800000</v>
      </c>
      <c r="F18" s="24">
        <f>F21</f>
        <v>800000</v>
      </c>
    </row>
    <row r="19" spans="1:6" s="3" customFormat="1" ht="0.75" customHeight="1">
      <c r="A19" s="27">
        <v>208100</v>
      </c>
      <c r="B19" s="28" t="s">
        <v>167</v>
      </c>
      <c r="C19" s="23">
        <v>0</v>
      </c>
      <c r="D19" s="29">
        <v>0</v>
      </c>
      <c r="E19" s="31">
        <v>0</v>
      </c>
      <c r="F19" s="30">
        <v>0</v>
      </c>
    </row>
    <row r="20" spans="1:6" s="3" customFormat="1" ht="15.75" hidden="1">
      <c r="A20" s="27">
        <v>208200</v>
      </c>
      <c r="B20" s="28" t="s">
        <v>168</v>
      </c>
      <c r="C20" s="23">
        <v>0</v>
      </c>
      <c r="D20" s="29">
        <v>0</v>
      </c>
      <c r="E20" s="31">
        <v>0</v>
      </c>
      <c r="F20" s="30">
        <v>0</v>
      </c>
    </row>
    <row r="21" spans="1:6" s="3" customFormat="1" ht="63">
      <c r="A21" s="32">
        <v>208400</v>
      </c>
      <c r="B21" s="33" t="s">
        <v>170</v>
      </c>
      <c r="C21" s="23">
        <v>0</v>
      </c>
      <c r="D21" s="24">
        <f>D22</f>
        <v>-800000</v>
      </c>
      <c r="E21" s="24">
        <f>E22</f>
        <v>800000</v>
      </c>
      <c r="F21" s="26">
        <f>E21</f>
        <v>800000</v>
      </c>
    </row>
    <row r="22" spans="1:6" s="3" customFormat="1" ht="31.5">
      <c r="A22" s="34"/>
      <c r="B22" s="35" t="s">
        <v>171</v>
      </c>
      <c r="C22" s="36">
        <v>0</v>
      </c>
      <c r="D22" s="24">
        <v>-800000</v>
      </c>
      <c r="E22" s="25">
        <v>800000</v>
      </c>
      <c r="F22" s="26">
        <f>E22</f>
        <v>800000</v>
      </c>
    </row>
    <row r="23" spans="1:6" s="3" customFormat="1" ht="18" customHeight="1">
      <c r="A23" s="37" t="s">
        <v>153</v>
      </c>
      <c r="B23" s="38" t="s">
        <v>172</v>
      </c>
      <c r="C23" s="39">
        <v>0</v>
      </c>
      <c r="D23" s="40">
        <f>D13</f>
        <v>-800000</v>
      </c>
      <c r="E23" s="40">
        <f>E13</f>
        <v>800000</v>
      </c>
      <c r="F23" s="40">
        <f>F13</f>
        <v>800000</v>
      </c>
    </row>
    <row r="24" spans="1:6" s="3" customFormat="1" ht="15.75">
      <c r="A24" s="266" t="s">
        <v>173</v>
      </c>
      <c r="B24" s="266"/>
      <c r="C24" s="266"/>
      <c r="D24" s="266"/>
      <c r="E24" s="266"/>
      <c r="F24" s="266"/>
    </row>
    <row r="25" spans="1:6" s="3" customFormat="1" ht="31.5">
      <c r="A25" s="15">
        <v>600000</v>
      </c>
      <c r="B25" s="16" t="s">
        <v>174</v>
      </c>
      <c r="C25" s="17">
        <v>0</v>
      </c>
      <c r="D25" s="18">
        <f>D26</f>
        <v>-800000</v>
      </c>
      <c r="E25" s="18">
        <f>E26</f>
        <v>800000</v>
      </c>
      <c r="F25" s="18">
        <f>F26</f>
        <v>800000</v>
      </c>
    </row>
    <row r="26" spans="1:6" s="3" customFormat="1" ht="30" customHeight="1">
      <c r="A26" s="21">
        <v>602000</v>
      </c>
      <c r="B26" s="22" t="s">
        <v>175</v>
      </c>
      <c r="C26" s="23">
        <v>0</v>
      </c>
      <c r="D26" s="24">
        <f>D29</f>
        <v>-800000</v>
      </c>
      <c r="E26" s="24">
        <f>E18</f>
        <v>800000</v>
      </c>
      <c r="F26" s="24">
        <f>F29</f>
        <v>800000</v>
      </c>
    </row>
    <row r="27" spans="1:6" s="3" customFormat="1" ht="15.75" hidden="1">
      <c r="A27" s="21">
        <v>602100</v>
      </c>
      <c r="B27" s="22" t="s">
        <v>167</v>
      </c>
      <c r="C27" s="23">
        <v>0</v>
      </c>
      <c r="D27" s="24">
        <v>0</v>
      </c>
      <c r="E27" s="25">
        <v>0</v>
      </c>
      <c r="F27" s="26">
        <v>0</v>
      </c>
    </row>
    <row r="28" spans="1:6" s="3" customFormat="1" ht="15.75" hidden="1">
      <c r="A28" s="21">
        <v>602200</v>
      </c>
      <c r="B28" s="22" t="s">
        <v>168</v>
      </c>
      <c r="C28" s="23">
        <v>0</v>
      </c>
      <c r="D28" s="25">
        <v>0</v>
      </c>
      <c r="E28" s="25">
        <v>0</v>
      </c>
      <c r="F28" s="26">
        <v>0</v>
      </c>
    </row>
    <row r="29" spans="1:6" s="3" customFormat="1" ht="63">
      <c r="A29" s="32">
        <v>602400</v>
      </c>
      <c r="B29" s="33" t="s">
        <v>170</v>
      </c>
      <c r="C29" s="23">
        <v>0</v>
      </c>
      <c r="D29" s="24">
        <f t="shared" ref="D29:E31" si="0">D21</f>
        <v>-800000</v>
      </c>
      <c r="E29" s="25">
        <f t="shared" si="0"/>
        <v>800000</v>
      </c>
      <c r="F29" s="26">
        <f>E29</f>
        <v>800000</v>
      </c>
    </row>
    <row r="30" spans="1:6" s="3" customFormat="1" ht="24">
      <c r="A30" s="34"/>
      <c r="B30" s="41" t="s">
        <v>176</v>
      </c>
      <c r="C30" s="36">
        <v>0</v>
      </c>
      <c r="D30" s="24">
        <f t="shared" si="0"/>
        <v>-800000</v>
      </c>
      <c r="E30" s="25">
        <f t="shared" si="0"/>
        <v>800000</v>
      </c>
      <c r="F30" s="26">
        <f>E30</f>
        <v>800000</v>
      </c>
    </row>
    <row r="31" spans="1:6" s="3" customFormat="1" ht="15.75">
      <c r="A31" s="37" t="str">
        <f>A23</f>
        <v>Х</v>
      </c>
      <c r="B31" s="38" t="s">
        <v>172</v>
      </c>
      <c r="C31" s="39">
        <v>0</v>
      </c>
      <c r="D31" s="40">
        <f t="shared" si="0"/>
        <v>-800000</v>
      </c>
      <c r="E31" s="42">
        <f t="shared" si="0"/>
        <v>800000</v>
      </c>
      <c r="F31" s="43">
        <f>E31</f>
        <v>800000</v>
      </c>
    </row>
    <row r="32" spans="1:6" s="3" customFormat="1" ht="15.75">
      <c r="A32" s="44"/>
      <c r="B32" s="45"/>
      <c r="C32" s="46"/>
      <c r="D32" s="46"/>
      <c r="E32" s="46"/>
      <c r="F32" s="46"/>
    </row>
    <row r="33" spans="1:6" s="3" customFormat="1" ht="15" customHeight="1">
      <c r="A33" s="47"/>
      <c r="B33" s="48"/>
      <c r="C33" s="47"/>
      <c r="D33" s="47"/>
      <c r="E33" s="47"/>
      <c r="F33" s="47"/>
    </row>
    <row r="34" spans="1:6" s="3" customFormat="1" ht="32.25" customHeight="1">
      <c r="A34" s="267" t="s">
        <v>155</v>
      </c>
      <c r="B34" s="267"/>
      <c r="C34" s="49"/>
      <c r="D34" s="50"/>
      <c r="E34" s="51" t="s">
        <v>156</v>
      </c>
      <c r="F34" s="52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2"/>
  <sheetViews>
    <sheetView tabSelected="1" view="pageBreakPreview" topLeftCell="B99" zoomScale="115" zoomScaleNormal="115" zoomScaleSheetLayoutView="115" zoomScalePageLayoutView="95" workbookViewId="0">
      <selection activeCell="G105" sqref="G105"/>
    </sheetView>
  </sheetViews>
  <sheetFormatPr defaultRowHeight="15"/>
  <cols>
    <col min="1" max="1" width="8.85546875" style="213" hidden="1" customWidth="1"/>
    <col min="2" max="2" width="8.42578125" style="213" customWidth="1"/>
    <col min="3" max="3" width="8.28515625" style="213" customWidth="1"/>
    <col min="4" max="4" width="8.7109375" style="213" customWidth="1"/>
    <col min="5" max="5" width="38.85546875" style="213" customWidth="1"/>
    <col min="6" max="6" width="11.140625" style="213" customWidth="1"/>
    <col min="7" max="7" width="15" style="213" bestFit="1" customWidth="1"/>
    <col min="8" max="8" width="11.28515625" style="213" customWidth="1"/>
    <col min="9" max="9" width="10.140625" style="213" customWidth="1"/>
    <col min="10" max="10" width="9.7109375" style="213" customWidth="1"/>
    <col min="11" max="11" width="10.5703125" style="197" customWidth="1"/>
    <col min="12" max="12" width="11.28515625" style="197" customWidth="1"/>
    <col min="13" max="15" width="9.7109375" style="197" customWidth="1"/>
    <col min="16" max="16" width="11.85546875" style="197" customWidth="1"/>
    <col min="17" max="17" width="12.7109375" style="197" customWidth="1"/>
    <col min="18" max="19" width="8.85546875" style="213" hidden="1" customWidth="1"/>
    <col min="20" max="20" width="15.42578125" style="213" customWidth="1"/>
    <col min="21" max="256" width="9.140625" style="213" customWidth="1"/>
    <col min="257" max="257" width="9.140625" style="213" hidden="1" customWidth="1"/>
    <col min="258" max="258" width="6.5703125" style="213" customWidth="1"/>
    <col min="259" max="259" width="9.140625" style="213" hidden="1" customWidth="1"/>
    <col min="260" max="260" width="6.5703125" style="213" customWidth="1"/>
    <col min="261" max="261" width="28.5703125" style="213" customWidth="1"/>
    <col min="262" max="262" width="8" style="213" customWidth="1"/>
    <col min="263" max="263" width="7.7109375" style="213" customWidth="1"/>
    <col min="264" max="264" width="8" style="213" customWidth="1"/>
    <col min="265" max="272" width="7" style="213" customWidth="1"/>
    <col min="273" max="273" width="9.140625" style="213" customWidth="1"/>
    <col min="274" max="275" width="9.140625" style="213" hidden="1" customWidth="1"/>
    <col min="276" max="512" width="9.140625" style="213" customWidth="1"/>
    <col min="513" max="513" width="9.140625" style="213" hidden="1" customWidth="1"/>
    <col min="514" max="514" width="6.5703125" style="213" customWidth="1"/>
    <col min="515" max="515" width="9.140625" style="213" hidden="1" customWidth="1"/>
    <col min="516" max="516" width="6.5703125" style="213" customWidth="1"/>
    <col min="517" max="517" width="28.5703125" style="213" customWidth="1"/>
    <col min="518" max="518" width="8" style="213" customWidth="1"/>
    <col min="519" max="519" width="7.7109375" style="213" customWidth="1"/>
    <col min="520" max="520" width="8" style="213" customWidth="1"/>
    <col min="521" max="528" width="7" style="213" customWidth="1"/>
    <col min="529" max="529" width="9.140625" style="213" customWidth="1"/>
    <col min="530" max="531" width="9.140625" style="213" hidden="1" customWidth="1"/>
    <col min="532" max="768" width="9.140625" style="213" customWidth="1"/>
    <col min="769" max="769" width="9.140625" style="213" hidden="1" customWidth="1"/>
    <col min="770" max="770" width="6.5703125" style="213" customWidth="1"/>
    <col min="771" max="771" width="9.140625" style="213" hidden="1" customWidth="1"/>
    <col min="772" max="772" width="6.5703125" style="213" customWidth="1"/>
    <col min="773" max="773" width="28.5703125" style="213" customWidth="1"/>
    <col min="774" max="774" width="8" style="213" customWidth="1"/>
    <col min="775" max="775" width="7.7109375" style="213" customWidth="1"/>
    <col min="776" max="776" width="8" style="213" customWidth="1"/>
    <col min="777" max="784" width="7" style="213" customWidth="1"/>
    <col min="785" max="785" width="9.140625" style="213" customWidth="1"/>
    <col min="786" max="787" width="9.140625" style="213" hidden="1" customWidth="1"/>
    <col min="788" max="1025" width="9.140625" style="213" customWidth="1"/>
    <col min="1026" max="16384" width="9.140625" style="168"/>
  </cols>
  <sheetData>
    <row r="1" spans="1:20" s="211" customFormat="1" ht="15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5"/>
      <c r="L1" s="279" t="s">
        <v>177</v>
      </c>
      <c r="M1" s="279"/>
      <c r="N1" s="279"/>
      <c r="O1" s="279"/>
      <c r="P1" s="279"/>
      <c r="Q1" s="279"/>
      <c r="R1" s="84"/>
    </row>
    <row r="2" spans="1:20" s="87" customFormat="1" ht="15" customHeight="1">
      <c r="A2" s="86"/>
      <c r="B2" s="86"/>
      <c r="D2" s="88"/>
      <c r="E2" s="88"/>
      <c r="F2" s="88"/>
      <c r="G2" s="88"/>
      <c r="H2" s="89"/>
      <c r="J2" s="89"/>
      <c r="K2" s="284" t="s">
        <v>343</v>
      </c>
      <c r="L2" s="284"/>
      <c r="M2" s="284"/>
      <c r="N2" s="284"/>
      <c r="O2" s="284"/>
      <c r="P2" s="284"/>
      <c r="Q2" s="284"/>
    </row>
    <row r="3" spans="1:20" s="87" customFormat="1" ht="12" customHeight="1">
      <c r="A3" s="86"/>
      <c r="B3" s="86"/>
      <c r="D3" s="90"/>
      <c r="E3" s="90"/>
      <c r="F3" s="90"/>
      <c r="G3" s="90"/>
      <c r="H3" s="91"/>
      <c r="I3" s="89"/>
      <c r="J3" s="89"/>
      <c r="K3" s="284" t="s">
        <v>316</v>
      </c>
      <c r="L3" s="284"/>
      <c r="M3" s="284"/>
      <c r="N3" s="284"/>
      <c r="O3" s="284"/>
      <c r="P3" s="284"/>
      <c r="Q3" s="284"/>
    </row>
    <row r="4" spans="1:20" s="211" customFormat="1" ht="14.2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92"/>
      <c r="L4" s="92"/>
      <c r="M4" s="283" t="s">
        <v>369</v>
      </c>
      <c r="N4" s="283"/>
      <c r="O4" s="283"/>
      <c r="P4" s="283"/>
      <c r="Q4" s="283"/>
      <c r="R4" s="84"/>
    </row>
    <row r="5" spans="1:20" s="211" customFormat="1" ht="18.75" customHeight="1">
      <c r="A5" s="84"/>
      <c r="B5" s="280" t="s">
        <v>318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84"/>
    </row>
    <row r="6" spans="1:20" s="211" customFormat="1" ht="19.5" customHeight="1">
      <c r="A6" s="84"/>
      <c r="B6" s="281" t="s">
        <v>158</v>
      </c>
      <c r="C6" s="28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84"/>
    </row>
    <row r="7" spans="1:20" s="211" customFormat="1" ht="11.25" customHeight="1">
      <c r="A7" s="84"/>
      <c r="B7" s="282" t="s">
        <v>3</v>
      </c>
      <c r="C7" s="28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 t="s">
        <v>4</v>
      </c>
      <c r="R7" s="84"/>
    </row>
    <row r="8" spans="1:20" s="96" customFormat="1" ht="15.75" customHeight="1">
      <c r="A8" s="95"/>
      <c r="B8" s="276" t="s">
        <v>178</v>
      </c>
      <c r="C8" s="276" t="s">
        <v>179</v>
      </c>
      <c r="D8" s="276" t="s">
        <v>180</v>
      </c>
      <c r="E8" s="276" t="s">
        <v>181</v>
      </c>
      <c r="F8" s="278" t="s">
        <v>160</v>
      </c>
      <c r="G8" s="278"/>
      <c r="H8" s="278"/>
      <c r="I8" s="278"/>
      <c r="J8" s="278"/>
      <c r="K8" s="274" t="s">
        <v>9</v>
      </c>
      <c r="L8" s="274"/>
      <c r="M8" s="274"/>
      <c r="N8" s="274"/>
      <c r="O8" s="274"/>
      <c r="P8" s="274"/>
      <c r="Q8" s="275" t="s">
        <v>182</v>
      </c>
      <c r="R8" s="95"/>
    </row>
    <row r="9" spans="1:20" s="96" customFormat="1" ht="20.25" customHeight="1">
      <c r="A9" s="95"/>
      <c r="B9" s="276"/>
      <c r="C9" s="276"/>
      <c r="D9" s="276"/>
      <c r="E9" s="276"/>
      <c r="F9" s="274" t="s">
        <v>10</v>
      </c>
      <c r="G9" s="276" t="s">
        <v>183</v>
      </c>
      <c r="H9" s="276" t="s">
        <v>184</v>
      </c>
      <c r="I9" s="276"/>
      <c r="J9" s="277" t="s">
        <v>185</v>
      </c>
      <c r="K9" s="274" t="str">
        <f>F9</f>
        <v>усього</v>
      </c>
      <c r="L9" s="276" t="s">
        <v>186</v>
      </c>
      <c r="M9" s="276" t="s">
        <v>183</v>
      </c>
      <c r="N9" s="276" t="s">
        <v>184</v>
      </c>
      <c r="O9" s="276"/>
      <c r="P9" s="276" t="s">
        <v>185</v>
      </c>
      <c r="Q9" s="275"/>
      <c r="R9" s="95"/>
    </row>
    <row r="10" spans="1:20" s="96" customFormat="1" ht="108.75" customHeight="1">
      <c r="A10" s="95"/>
      <c r="B10" s="276"/>
      <c r="C10" s="276"/>
      <c r="D10" s="276"/>
      <c r="E10" s="276"/>
      <c r="F10" s="274"/>
      <c r="G10" s="276"/>
      <c r="H10" s="200" t="s">
        <v>187</v>
      </c>
      <c r="I10" s="200" t="s">
        <v>188</v>
      </c>
      <c r="J10" s="277"/>
      <c r="K10" s="274"/>
      <c r="L10" s="276"/>
      <c r="M10" s="276"/>
      <c r="N10" s="200" t="s">
        <v>187</v>
      </c>
      <c r="O10" s="200" t="s">
        <v>188</v>
      </c>
      <c r="P10" s="276"/>
      <c r="Q10" s="275"/>
      <c r="R10" s="95"/>
    </row>
    <row r="11" spans="1:20" s="96" customFormat="1" ht="15.75" customHeight="1">
      <c r="A11" s="95"/>
      <c r="B11" s="200">
        <v>1</v>
      </c>
      <c r="C11" s="97">
        <v>2</v>
      </c>
      <c r="D11" s="97">
        <v>3</v>
      </c>
      <c r="E11" s="200">
        <v>4</v>
      </c>
      <c r="F11" s="200">
        <v>5</v>
      </c>
      <c r="G11" s="200">
        <v>6</v>
      </c>
      <c r="H11" s="200">
        <v>7</v>
      </c>
      <c r="I11" s="200">
        <v>8</v>
      </c>
      <c r="J11" s="219">
        <v>9</v>
      </c>
      <c r="K11" s="200">
        <v>10</v>
      </c>
      <c r="L11" s="200">
        <v>11</v>
      </c>
      <c r="M11" s="200">
        <v>12</v>
      </c>
      <c r="N11" s="200">
        <v>13</v>
      </c>
      <c r="O11" s="200">
        <v>14</v>
      </c>
      <c r="P11" s="200">
        <v>15</v>
      </c>
      <c r="Q11" s="98">
        <v>16</v>
      </c>
      <c r="R11" s="95"/>
    </row>
    <row r="12" spans="1:20" s="105" customFormat="1" ht="25.5" customHeight="1">
      <c r="A12" s="99"/>
      <c r="B12" s="100" t="s">
        <v>189</v>
      </c>
      <c r="C12" s="101"/>
      <c r="D12" s="102"/>
      <c r="E12" s="103" t="s">
        <v>190</v>
      </c>
      <c r="F12" s="104">
        <f t="shared" ref="F12:Q12" si="0">F13</f>
        <v>82311027</v>
      </c>
      <c r="G12" s="104">
        <f t="shared" si="0"/>
        <v>82311027</v>
      </c>
      <c r="H12" s="104">
        <f t="shared" si="0"/>
        <v>53282174</v>
      </c>
      <c r="I12" s="104">
        <f t="shared" si="0"/>
        <v>6917255</v>
      </c>
      <c r="J12" s="104">
        <f t="shared" si="0"/>
        <v>0</v>
      </c>
      <c r="K12" s="104">
        <f t="shared" si="0"/>
        <v>5573301</v>
      </c>
      <c r="L12" s="104">
        <f t="shared" si="0"/>
        <v>4133923</v>
      </c>
      <c r="M12" s="104">
        <f t="shared" si="0"/>
        <v>1439378</v>
      </c>
      <c r="N12" s="104">
        <f t="shared" si="0"/>
        <v>0</v>
      </c>
      <c r="O12" s="104">
        <f t="shared" si="0"/>
        <v>0</v>
      </c>
      <c r="P12" s="104">
        <f t="shared" si="0"/>
        <v>4133923</v>
      </c>
      <c r="Q12" s="104">
        <f t="shared" si="0"/>
        <v>87884328</v>
      </c>
      <c r="R12" s="99"/>
      <c r="T12" s="120">
        <f>87884328-Q12</f>
        <v>0</v>
      </c>
    </row>
    <row r="13" spans="1:20" s="96" customFormat="1" ht="25.5" customHeight="1">
      <c r="A13" s="95"/>
      <c r="B13" s="106" t="s">
        <v>191</v>
      </c>
      <c r="C13" s="107"/>
      <c r="D13" s="198"/>
      <c r="E13" s="54" t="s">
        <v>190</v>
      </c>
      <c r="F13" s="108">
        <f t="shared" ref="F13:Q13" si="1">F14+F17+F37+F42+F62+F66+F69+F72+F84</f>
        <v>82311027</v>
      </c>
      <c r="G13" s="108">
        <f t="shared" si="1"/>
        <v>82311027</v>
      </c>
      <c r="H13" s="108">
        <f t="shared" si="1"/>
        <v>53282174</v>
      </c>
      <c r="I13" s="108">
        <f t="shared" si="1"/>
        <v>6917255</v>
      </c>
      <c r="J13" s="108">
        <f t="shared" si="1"/>
        <v>0</v>
      </c>
      <c r="K13" s="108">
        <f t="shared" si="1"/>
        <v>5573301</v>
      </c>
      <c r="L13" s="108">
        <f t="shared" si="1"/>
        <v>4133923</v>
      </c>
      <c r="M13" s="108">
        <f t="shared" si="1"/>
        <v>1439378</v>
      </c>
      <c r="N13" s="108">
        <f t="shared" si="1"/>
        <v>0</v>
      </c>
      <c r="O13" s="108">
        <f t="shared" si="1"/>
        <v>0</v>
      </c>
      <c r="P13" s="108">
        <f t="shared" si="1"/>
        <v>4133923</v>
      </c>
      <c r="Q13" s="108">
        <f t="shared" si="1"/>
        <v>87884328</v>
      </c>
      <c r="R13" s="108" t="e">
        <f>R14+R17+R37+R42+R62+R66+R69+R72+#REF!+#REF!+#REF!+R84+#REF!</f>
        <v>#REF!</v>
      </c>
      <c r="S13" s="108" t="e">
        <f>S14+S17+S37+S42+S62+S66+S69+S72+#REF!+#REF!+#REF!+S84+#REF!</f>
        <v>#REF!</v>
      </c>
    </row>
    <row r="14" spans="1:20" s="96" customFormat="1" ht="16.899999999999999" customHeight="1">
      <c r="A14" s="95"/>
      <c r="B14" s="106"/>
      <c r="C14" s="106" t="s">
        <v>192</v>
      </c>
      <c r="D14" s="198"/>
      <c r="E14" s="54" t="s">
        <v>193</v>
      </c>
      <c r="F14" s="108">
        <f>F15+F16</f>
        <v>15298000</v>
      </c>
      <c r="G14" s="108">
        <f t="shared" ref="G14:Q14" si="2">G15+G16</f>
        <v>15298000</v>
      </c>
      <c r="H14" s="108">
        <f t="shared" si="2"/>
        <v>11665000</v>
      </c>
      <c r="I14" s="108">
        <f t="shared" si="2"/>
        <v>440000</v>
      </c>
      <c r="J14" s="108">
        <f t="shared" si="2"/>
        <v>0</v>
      </c>
      <c r="K14" s="108">
        <f t="shared" si="2"/>
        <v>0</v>
      </c>
      <c r="L14" s="108">
        <f t="shared" si="2"/>
        <v>0</v>
      </c>
      <c r="M14" s="108">
        <f t="shared" si="2"/>
        <v>0</v>
      </c>
      <c r="N14" s="108">
        <f t="shared" si="2"/>
        <v>0</v>
      </c>
      <c r="O14" s="108">
        <f t="shared" si="2"/>
        <v>0</v>
      </c>
      <c r="P14" s="108">
        <f t="shared" si="2"/>
        <v>0</v>
      </c>
      <c r="Q14" s="108">
        <f t="shared" si="2"/>
        <v>15298000</v>
      </c>
      <c r="R14" s="108" t="e">
        <f>#REF!+R15</f>
        <v>#REF!</v>
      </c>
      <c r="S14" s="108" t="e">
        <f>#REF!+S15</f>
        <v>#REF!</v>
      </c>
    </row>
    <row r="15" spans="1:20" s="96" customFormat="1" ht="39" customHeight="1">
      <c r="A15" s="95"/>
      <c r="B15" s="109" t="s">
        <v>194</v>
      </c>
      <c r="C15" s="200" t="s">
        <v>195</v>
      </c>
      <c r="D15" s="200" t="s">
        <v>196</v>
      </c>
      <c r="E15" s="110" t="s">
        <v>197</v>
      </c>
      <c r="F15" s="111">
        <f>G15</f>
        <v>15278000</v>
      </c>
      <c r="G15" s="202">
        <f>13878000+1300000+100000</f>
        <v>15278000</v>
      </c>
      <c r="H15" s="202">
        <f>10765000+900000</f>
        <v>11665000</v>
      </c>
      <c r="I15" s="202">
        <f>150000+70000+70000+150000-100000+100000</f>
        <v>440000</v>
      </c>
      <c r="J15" s="111">
        <v>0</v>
      </c>
      <c r="K15" s="113">
        <f>L15</f>
        <v>0</v>
      </c>
      <c r="L15" s="203">
        <v>0</v>
      </c>
      <c r="M15" s="111">
        <v>0</v>
      </c>
      <c r="N15" s="111">
        <v>0</v>
      </c>
      <c r="O15" s="111">
        <v>0</v>
      </c>
      <c r="P15" s="111">
        <f>L15</f>
        <v>0</v>
      </c>
      <c r="Q15" s="114">
        <f>F15+K15</f>
        <v>15278000</v>
      </c>
      <c r="R15" s="95"/>
    </row>
    <row r="16" spans="1:20" s="96" customFormat="1" ht="30" customHeight="1">
      <c r="A16" s="95"/>
      <c r="B16" s="115" t="s">
        <v>306</v>
      </c>
      <c r="C16" s="115" t="s">
        <v>298</v>
      </c>
      <c r="D16" s="116" t="s">
        <v>292</v>
      </c>
      <c r="E16" s="117" t="s">
        <v>307</v>
      </c>
      <c r="F16" s="111">
        <f>G16</f>
        <v>20000</v>
      </c>
      <c r="G16" s="204">
        <v>20000</v>
      </c>
      <c r="H16" s="53">
        <v>0</v>
      </c>
      <c r="I16" s="53">
        <v>0</v>
      </c>
      <c r="J16" s="111">
        <v>0</v>
      </c>
      <c r="K16" s="111">
        <v>0</v>
      </c>
      <c r="L16" s="53">
        <v>0</v>
      </c>
      <c r="M16" s="111">
        <v>0</v>
      </c>
      <c r="N16" s="111">
        <v>0</v>
      </c>
      <c r="O16" s="111">
        <v>0</v>
      </c>
      <c r="P16" s="111">
        <v>0</v>
      </c>
      <c r="Q16" s="114">
        <f>F16+K16</f>
        <v>20000</v>
      </c>
      <c r="R16" s="168"/>
    </row>
    <row r="17" spans="1:20" s="96" customFormat="1" ht="15" customHeight="1">
      <c r="A17" s="95"/>
      <c r="B17" s="198"/>
      <c r="C17" s="198">
        <v>1000</v>
      </c>
      <c r="D17" s="198"/>
      <c r="E17" s="118" t="s">
        <v>198</v>
      </c>
      <c r="F17" s="119">
        <f>F18+F19+F22+F26+F34+F29</f>
        <v>51855532</v>
      </c>
      <c r="G17" s="119">
        <f t="shared" ref="G17:Q17" si="3">G18+G19+G22+G26+G34+G29</f>
        <v>51855532</v>
      </c>
      <c r="H17" s="119">
        <f t="shared" si="3"/>
        <v>36913349</v>
      </c>
      <c r="I17" s="119">
        <f t="shared" si="3"/>
        <v>3914255</v>
      </c>
      <c r="J17" s="119">
        <f t="shared" si="3"/>
        <v>0</v>
      </c>
      <c r="K17" s="119">
        <f t="shared" si="3"/>
        <v>1636901</v>
      </c>
      <c r="L17" s="119">
        <f t="shared" si="3"/>
        <v>259523</v>
      </c>
      <c r="M17" s="119">
        <f t="shared" si="3"/>
        <v>1377378</v>
      </c>
      <c r="N17" s="119">
        <f t="shared" si="3"/>
        <v>0</v>
      </c>
      <c r="O17" s="119">
        <f t="shared" si="3"/>
        <v>0</v>
      </c>
      <c r="P17" s="119">
        <f t="shared" si="3"/>
        <v>259523</v>
      </c>
      <c r="Q17" s="119">
        <f t="shared" si="3"/>
        <v>53492433</v>
      </c>
      <c r="R17" s="95"/>
      <c r="T17" s="120"/>
    </row>
    <row r="18" spans="1:20" s="96" customFormat="1" ht="21" customHeight="1">
      <c r="A18" s="95"/>
      <c r="B18" s="55" t="s">
        <v>199</v>
      </c>
      <c r="C18" s="55" t="s">
        <v>200</v>
      </c>
      <c r="D18" s="55" t="s">
        <v>201</v>
      </c>
      <c r="E18" s="56" t="s">
        <v>202</v>
      </c>
      <c r="F18" s="124">
        <f>G18</f>
        <v>12587700</v>
      </c>
      <c r="G18" s="205">
        <f>10328200-495500+2730000-225000+250000</f>
        <v>12587700</v>
      </c>
      <c r="H18" s="205">
        <f>6920000+900000</f>
        <v>7820000</v>
      </c>
      <c r="I18" s="205">
        <f>1025000-300000+400000+550000-250000+250000</f>
        <v>1675000</v>
      </c>
      <c r="J18" s="158">
        <v>0</v>
      </c>
      <c r="K18" s="124">
        <f>M18+L18</f>
        <v>722000</v>
      </c>
      <c r="L18" s="206">
        <f>150000+58000</f>
        <v>208000</v>
      </c>
      <c r="M18" s="205">
        <v>514000</v>
      </c>
      <c r="N18" s="124">
        <v>0</v>
      </c>
      <c r="O18" s="124">
        <v>0</v>
      </c>
      <c r="P18" s="124">
        <f>L18</f>
        <v>208000</v>
      </c>
      <c r="Q18" s="123">
        <f>F18+K18</f>
        <v>13309700</v>
      </c>
      <c r="R18" s="95"/>
    </row>
    <row r="19" spans="1:20" s="96" customFormat="1" ht="36" customHeight="1">
      <c r="A19" s="95"/>
      <c r="B19" s="55" t="s">
        <v>204</v>
      </c>
      <c r="C19" s="55" t="s">
        <v>205</v>
      </c>
      <c r="D19" s="55" t="s">
        <v>206</v>
      </c>
      <c r="E19" s="56" t="s">
        <v>319</v>
      </c>
      <c r="F19" s="124">
        <f t="shared" ref="F19:Q19" si="4">F20+F21</f>
        <v>12748900</v>
      </c>
      <c r="G19" s="124">
        <f t="shared" si="4"/>
        <v>12748900</v>
      </c>
      <c r="H19" s="124">
        <f t="shared" si="4"/>
        <v>7390000</v>
      </c>
      <c r="I19" s="124">
        <f t="shared" si="4"/>
        <v>2215000</v>
      </c>
      <c r="J19" s="124">
        <f t="shared" si="4"/>
        <v>0</v>
      </c>
      <c r="K19" s="124">
        <f>M19+L19</f>
        <v>514000</v>
      </c>
      <c r="L19" s="124">
        <f t="shared" si="4"/>
        <v>0</v>
      </c>
      <c r="M19" s="124">
        <f t="shared" si="4"/>
        <v>514000</v>
      </c>
      <c r="N19" s="124">
        <f t="shared" si="4"/>
        <v>0</v>
      </c>
      <c r="O19" s="124">
        <f t="shared" si="4"/>
        <v>0</v>
      </c>
      <c r="P19" s="124">
        <f t="shared" ref="P19:P29" si="5">L19</f>
        <v>0</v>
      </c>
      <c r="Q19" s="124">
        <f t="shared" si="4"/>
        <v>13262900</v>
      </c>
      <c r="R19" s="95"/>
    </row>
    <row r="20" spans="1:20" s="135" customFormat="1" ht="21" customHeight="1">
      <c r="A20" s="133"/>
      <c r="B20" s="199"/>
      <c r="C20" s="199"/>
      <c r="D20" s="199"/>
      <c r="E20" s="125" t="s">
        <v>203</v>
      </c>
      <c r="F20" s="121">
        <f>G20</f>
        <v>12748900</v>
      </c>
      <c r="G20" s="207">
        <f>10891900-393000+2250000-634523+634523</f>
        <v>12748900</v>
      </c>
      <c r="H20" s="207">
        <f>6890000+500000</f>
        <v>7390000</v>
      </c>
      <c r="I20" s="207">
        <f>1465000+300000+450000-634523+634523</f>
        <v>2215000</v>
      </c>
      <c r="J20" s="122">
        <v>0</v>
      </c>
      <c r="K20" s="124">
        <f>M20+L20</f>
        <v>514000</v>
      </c>
      <c r="L20" s="207">
        <v>0</v>
      </c>
      <c r="M20" s="207">
        <v>514000</v>
      </c>
      <c r="N20" s="121">
        <v>0</v>
      </c>
      <c r="O20" s="121">
        <v>0</v>
      </c>
      <c r="P20" s="124">
        <f t="shared" si="5"/>
        <v>0</v>
      </c>
      <c r="Q20" s="126">
        <f>F20+K20</f>
        <v>13262900</v>
      </c>
      <c r="R20" s="133"/>
    </row>
    <row r="21" spans="1:20" s="130" customFormat="1" ht="68.25" hidden="1" customHeight="1">
      <c r="A21" s="127"/>
      <c r="B21" s="128"/>
      <c r="C21" s="128"/>
      <c r="D21" s="128"/>
      <c r="E21" s="143" t="s">
        <v>207</v>
      </c>
      <c r="F21" s="144">
        <f>G21</f>
        <v>0</v>
      </c>
      <c r="G21" s="124"/>
      <c r="H21" s="179"/>
      <c r="I21" s="124">
        <v>0</v>
      </c>
      <c r="J21" s="158">
        <v>0</v>
      </c>
      <c r="K21" s="124">
        <f>M21+L21</f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f t="shared" si="5"/>
        <v>0</v>
      </c>
      <c r="Q21" s="123">
        <f>F21+K21</f>
        <v>0</v>
      </c>
      <c r="R21" s="127"/>
    </row>
    <row r="22" spans="1:20" s="96" customFormat="1" ht="34.5" customHeight="1">
      <c r="A22" s="95"/>
      <c r="B22" s="55" t="s">
        <v>208</v>
      </c>
      <c r="C22" s="55" t="s">
        <v>209</v>
      </c>
      <c r="D22" s="55" t="s">
        <v>206</v>
      </c>
      <c r="E22" s="56" t="s">
        <v>320</v>
      </c>
      <c r="F22" s="124">
        <f>G22</f>
        <v>24818800</v>
      </c>
      <c r="G22" s="220">
        <v>24818800</v>
      </c>
      <c r="H22" s="220">
        <v>20345000</v>
      </c>
      <c r="I22" s="124">
        <v>0</v>
      </c>
      <c r="J22" s="158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f t="shared" si="5"/>
        <v>0</v>
      </c>
      <c r="Q22" s="123">
        <f>F22+K22</f>
        <v>24818800</v>
      </c>
      <c r="R22" s="95"/>
    </row>
    <row r="23" spans="1:20" s="96" customFormat="1" ht="0.75" customHeight="1">
      <c r="A23" s="95"/>
      <c r="B23" s="200"/>
      <c r="C23" s="200"/>
      <c r="D23" s="200"/>
      <c r="E23" s="56"/>
      <c r="F23" s="124"/>
      <c r="G23" s="124"/>
      <c r="H23" s="124"/>
      <c r="I23" s="124"/>
      <c r="J23" s="158"/>
      <c r="K23" s="124"/>
      <c r="L23" s="124"/>
      <c r="M23" s="124"/>
      <c r="N23" s="124"/>
      <c r="O23" s="124"/>
      <c r="P23" s="124">
        <f t="shared" si="5"/>
        <v>0</v>
      </c>
      <c r="Q23" s="123"/>
      <c r="R23" s="95"/>
    </row>
    <row r="24" spans="1:20" s="96" customFormat="1" ht="29.25" hidden="1" customHeight="1">
      <c r="A24" s="95"/>
      <c r="B24" s="200"/>
      <c r="C24" s="200"/>
      <c r="D24" s="200"/>
      <c r="E24" s="56"/>
      <c r="F24" s="124"/>
      <c r="G24" s="124"/>
      <c r="H24" s="124"/>
      <c r="I24" s="124"/>
      <c r="J24" s="221"/>
      <c r="K24" s="136"/>
      <c r="L24" s="136"/>
      <c r="M24" s="136"/>
      <c r="N24" s="136"/>
      <c r="O24" s="136"/>
      <c r="P24" s="124">
        <f t="shared" si="5"/>
        <v>0</v>
      </c>
      <c r="Q24" s="132"/>
      <c r="R24" s="95"/>
    </row>
    <row r="25" spans="1:20" s="96" customFormat="1" ht="30" hidden="1" customHeight="1">
      <c r="A25" s="95"/>
      <c r="B25" s="200"/>
      <c r="C25" s="200"/>
      <c r="D25" s="200"/>
      <c r="E25" s="56"/>
      <c r="F25" s="124"/>
      <c r="G25" s="124"/>
      <c r="H25" s="124"/>
      <c r="I25" s="158"/>
      <c r="J25" s="124"/>
      <c r="K25" s="124"/>
      <c r="L25" s="124"/>
      <c r="M25" s="124"/>
      <c r="N25" s="124"/>
      <c r="O25" s="124"/>
      <c r="P25" s="124">
        <f t="shared" si="5"/>
        <v>0</v>
      </c>
      <c r="Q25" s="132"/>
      <c r="R25" s="95"/>
    </row>
    <row r="26" spans="1:20" s="96" customFormat="1" ht="27" customHeight="1">
      <c r="A26" s="95"/>
      <c r="B26" s="55" t="s">
        <v>210</v>
      </c>
      <c r="C26" s="200">
        <v>1160</v>
      </c>
      <c r="D26" s="55" t="s">
        <v>211</v>
      </c>
      <c r="E26" s="56" t="s">
        <v>212</v>
      </c>
      <c r="F26" s="124">
        <f t="shared" ref="F26:F36" si="6">G26</f>
        <v>1691620</v>
      </c>
      <c r="G26" s="167">
        <f>G27+G28</f>
        <v>1691620</v>
      </c>
      <c r="H26" s="167">
        <f>H27+H28</f>
        <v>1358349</v>
      </c>
      <c r="I26" s="167">
        <f>I27+I28</f>
        <v>24255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f t="shared" si="5"/>
        <v>0</v>
      </c>
      <c r="Q26" s="132">
        <f t="shared" ref="Q26:Q36" si="7">K26+F26</f>
        <v>1691620</v>
      </c>
      <c r="R26" s="95"/>
    </row>
    <row r="27" spans="1:20" s="135" customFormat="1" ht="27" customHeight="1">
      <c r="A27" s="133"/>
      <c r="B27" s="134"/>
      <c r="C27" s="199"/>
      <c r="D27" s="134"/>
      <c r="E27" s="125" t="str">
        <f>E20</f>
        <v>в т.ч.  за рахунок коштів місцевого бюджету</v>
      </c>
      <c r="F27" s="121">
        <f t="shared" si="6"/>
        <v>782877</v>
      </c>
      <c r="G27" s="207">
        <f>429475+577200-223798</f>
        <v>782877</v>
      </c>
      <c r="H27" s="209">
        <f>323120+481131-183440+10</f>
        <v>620821</v>
      </c>
      <c r="I27" s="207">
        <v>15500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4">
        <f t="shared" si="5"/>
        <v>0</v>
      </c>
      <c r="Q27" s="131">
        <f t="shared" si="7"/>
        <v>782877</v>
      </c>
      <c r="R27" s="133"/>
    </row>
    <row r="28" spans="1:20" s="135" customFormat="1" ht="22.5" customHeight="1">
      <c r="A28" s="133"/>
      <c r="B28" s="134"/>
      <c r="C28" s="199"/>
      <c r="D28" s="134"/>
      <c r="E28" s="125" t="s">
        <v>213</v>
      </c>
      <c r="F28" s="129">
        <f t="shared" si="6"/>
        <v>908743</v>
      </c>
      <c r="G28" s="208">
        <f>609523+299220</f>
        <v>908743</v>
      </c>
      <c r="H28" s="210">
        <f>488228+249300</f>
        <v>737528</v>
      </c>
      <c r="I28" s="208">
        <v>8755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P28" s="124">
        <f t="shared" si="5"/>
        <v>0</v>
      </c>
      <c r="Q28" s="121">
        <f t="shared" si="7"/>
        <v>908743</v>
      </c>
      <c r="R28" s="133"/>
    </row>
    <row r="29" spans="1:20" s="96" customFormat="1" ht="70.5" customHeight="1">
      <c r="A29" s="95"/>
      <c r="B29" s="55" t="s">
        <v>348</v>
      </c>
      <c r="C29" s="140">
        <v>1291</v>
      </c>
      <c r="D29" s="142" t="s">
        <v>211</v>
      </c>
      <c r="E29" s="143" t="s">
        <v>347</v>
      </c>
      <c r="F29" s="129">
        <f t="shared" si="6"/>
        <v>8512</v>
      </c>
      <c r="G29" s="208">
        <v>8512</v>
      </c>
      <c r="H29" s="121">
        <v>0</v>
      </c>
      <c r="I29" s="121">
        <v>0</v>
      </c>
      <c r="J29" s="121">
        <v>0</v>
      </c>
      <c r="K29" s="121">
        <f>L29</f>
        <v>51523</v>
      </c>
      <c r="L29" s="247">
        <v>51523</v>
      </c>
      <c r="M29" s="121">
        <v>0</v>
      </c>
      <c r="N29" s="121">
        <v>0</v>
      </c>
      <c r="O29" s="121">
        <v>0</v>
      </c>
      <c r="P29" s="124">
        <f t="shared" si="5"/>
        <v>51523</v>
      </c>
      <c r="Q29" s="121">
        <f t="shared" si="7"/>
        <v>60035</v>
      </c>
      <c r="R29" s="95"/>
    </row>
    <row r="30" spans="1:20" s="96" customFormat="1" ht="15.75" customHeight="1">
      <c r="A30" s="95"/>
      <c r="B30" s="276" t="s">
        <v>178</v>
      </c>
      <c r="C30" s="276" t="s">
        <v>179</v>
      </c>
      <c r="D30" s="276" t="s">
        <v>180</v>
      </c>
      <c r="E30" s="276" t="s">
        <v>181</v>
      </c>
      <c r="F30" s="278" t="s">
        <v>160</v>
      </c>
      <c r="G30" s="278"/>
      <c r="H30" s="278"/>
      <c r="I30" s="278"/>
      <c r="J30" s="278"/>
      <c r="K30" s="274" t="s">
        <v>9</v>
      </c>
      <c r="L30" s="274"/>
      <c r="M30" s="274"/>
      <c r="N30" s="274"/>
      <c r="O30" s="274"/>
      <c r="P30" s="274"/>
      <c r="Q30" s="275" t="s">
        <v>182</v>
      </c>
      <c r="R30" s="95"/>
    </row>
    <row r="31" spans="1:20" s="96" customFormat="1" ht="20.25" customHeight="1">
      <c r="A31" s="95"/>
      <c r="B31" s="276"/>
      <c r="C31" s="276"/>
      <c r="D31" s="276"/>
      <c r="E31" s="276"/>
      <c r="F31" s="274" t="s">
        <v>10</v>
      </c>
      <c r="G31" s="276" t="s">
        <v>183</v>
      </c>
      <c r="H31" s="276" t="s">
        <v>184</v>
      </c>
      <c r="I31" s="276"/>
      <c r="J31" s="277" t="s">
        <v>185</v>
      </c>
      <c r="K31" s="274" t="str">
        <f>F31</f>
        <v>усього</v>
      </c>
      <c r="L31" s="276" t="s">
        <v>186</v>
      </c>
      <c r="M31" s="276" t="s">
        <v>183</v>
      </c>
      <c r="N31" s="276" t="s">
        <v>184</v>
      </c>
      <c r="O31" s="276"/>
      <c r="P31" s="276" t="s">
        <v>185</v>
      </c>
      <c r="Q31" s="275"/>
      <c r="R31" s="95"/>
    </row>
    <row r="32" spans="1:20" s="96" customFormat="1" ht="108.75" customHeight="1">
      <c r="A32" s="95"/>
      <c r="B32" s="276"/>
      <c r="C32" s="276"/>
      <c r="D32" s="276"/>
      <c r="E32" s="276"/>
      <c r="F32" s="274"/>
      <c r="G32" s="276"/>
      <c r="H32" s="228" t="s">
        <v>187</v>
      </c>
      <c r="I32" s="228" t="s">
        <v>188</v>
      </c>
      <c r="J32" s="277"/>
      <c r="K32" s="274"/>
      <c r="L32" s="276"/>
      <c r="M32" s="276"/>
      <c r="N32" s="228" t="s">
        <v>187</v>
      </c>
      <c r="O32" s="228" t="s">
        <v>188</v>
      </c>
      <c r="P32" s="276"/>
      <c r="Q32" s="275"/>
      <c r="R32" s="95"/>
    </row>
    <row r="33" spans="1:19" s="96" customFormat="1" ht="15.75" customHeight="1">
      <c r="A33" s="95"/>
      <c r="B33" s="228">
        <v>1</v>
      </c>
      <c r="C33" s="97">
        <v>2</v>
      </c>
      <c r="D33" s="97">
        <v>3</v>
      </c>
      <c r="E33" s="228">
        <v>4</v>
      </c>
      <c r="F33" s="228">
        <v>5</v>
      </c>
      <c r="G33" s="228">
        <v>6</v>
      </c>
      <c r="H33" s="228">
        <v>7</v>
      </c>
      <c r="I33" s="228">
        <v>8</v>
      </c>
      <c r="J33" s="229">
        <v>9</v>
      </c>
      <c r="K33" s="228">
        <v>10</v>
      </c>
      <c r="L33" s="228">
        <v>11</v>
      </c>
      <c r="M33" s="228">
        <v>12</v>
      </c>
      <c r="N33" s="228">
        <v>13</v>
      </c>
      <c r="O33" s="228">
        <v>14</v>
      </c>
      <c r="P33" s="228">
        <v>15</v>
      </c>
      <c r="Q33" s="98">
        <v>16</v>
      </c>
      <c r="R33" s="95"/>
    </row>
    <row r="34" spans="1:19" s="96" customFormat="1" ht="69" customHeight="1">
      <c r="A34" s="95"/>
      <c r="B34" s="55" t="s">
        <v>359</v>
      </c>
      <c r="C34" s="140">
        <v>1292</v>
      </c>
      <c r="D34" s="142" t="s">
        <v>211</v>
      </c>
      <c r="E34" s="143" t="s">
        <v>360</v>
      </c>
      <c r="F34" s="129">
        <f t="shared" si="6"/>
        <v>0</v>
      </c>
      <c r="G34" s="121">
        <f t="shared" ref="G34:K34" si="8">G36+G35</f>
        <v>0</v>
      </c>
      <c r="H34" s="121">
        <f t="shared" si="8"/>
        <v>0</v>
      </c>
      <c r="I34" s="121">
        <f t="shared" si="8"/>
        <v>0</v>
      </c>
      <c r="J34" s="121">
        <f t="shared" si="8"/>
        <v>0</v>
      </c>
      <c r="K34" s="121">
        <f t="shared" si="8"/>
        <v>349378</v>
      </c>
      <c r="L34" s="121">
        <f t="shared" ref="L34" si="9">L36+L35</f>
        <v>0</v>
      </c>
      <c r="M34" s="121">
        <f t="shared" ref="M34" si="10">M36+M35</f>
        <v>349378</v>
      </c>
      <c r="N34" s="121">
        <f t="shared" ref="N34" si="11">N36+N35</f>
        <v>0</v>
      </c>
      <c r="O34" s="121">
        <f t="shared" ref="O34" si="12">O36+O35</f>
        <v>0</v>
      </c>
      <c r="P34" s="121">
        <f t="shared" ref="P34" si="13">P36+P35</f>
        <v>0</v>
      </c>
      <c r="Q34" s="121">
        <f t="shared" ref="Q34" si="14">Q36+Q35</f>
        <v>349378</v>
      </c>
      <c r="R34" s="95"/>
    </row>
    <row r="35" spans="1:19" s="96" customFormat="1" ht="43.5" customHeight="1">
      <c r="A35" s="95"/>
      <c r="B35" s="244"/>
      <c r="C35" s="140"/>
      <c r="D35" s="140"/>
      <c r="E35" s="232" t="s">
        <v>370</v>
      </c>
      <c r="F35" s="129">
        <f t="shared" ref="F35" si="15">G35</f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f>M35</f>
        <v>300477</v>
      </c>
      <c r="L35" s="121">
        <v>0</v>
      </c>
      <c r="M35" s="247">
        <v>300477</v>
      </c>
      <c r="N35" s="121">
        <v>0</v>
      </c>
      <c r="O35" s="121">
        <v>0</v>
      </c>
      <c r="P35" s="121">
        <v>0</v>
      </c>
      <c r="Q35" s="121">
        <f t="shared" ref="Q35" si="16">K35+F35</f>
        <v>300477</v>
      </c>
      <c r="R35" s="95"/>
    </row>
    <row r="36" spans="1:19" s="96" customFormat="1" ht="43.5" customHeight="1">
      <c r="A36" s="95"/>
      <c r="B36" s="200"/>
      <c r="C36" s="140"/>
      <c r="D36" s="140"/>
      <c r="E36" s="232" t="s">
        <v>361</v>
      </c>
      <c r="F36" s="129">
        <f t="shared" si="6"/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f>M36</f>
        <v>48901</v>
      </c>
      <c r="L36" s="121">
        <v>0</v>
      </c>
      <c r="M36" s="247">
        <f>48901</f>
        <v>48901</v>
      </c>
      <c r="N36" s="121">
        <v>0</v>
      </c>
      <c r="O36" s="121">
        <v>0</v>
      </c>
      <c r="P36" s="121">
        <v>0</v>
      </c>
      <c r="Q36" s="121">
        <f t="shared" si="7"/>
        <v>48901</v>
      </c>
      <c r="R36" s="95"/>
    </row>
    <row r="37" spans="1:19" s="96" customFormat="1" ht="16.149999999999999" customHeight="1">
      <c r="A37" s="95"/>
      <c r="B37" s="198"/>
      <c r="C37" s="198">
        <v>2000</v>
      </c>
      <c r="D37" s="198"/>
      <c r="E37" s="137" t="s">
        <v>214</v>
      </c>
      <c r="F37" s="138">
        <f>F38+F41</f>
        <v>1830820</v>
      </c>
      <c r="G37" s="138">
        <f t="shared" ref="G37:Q37" si="17">G38+G41</f>
        <v>1830820</v>
      </c>
      <c r="H37" s="138">
        <f t="shared" si="17"/>
        <v>0</v>
      </c>
      <c r="I37" s="138">
        <f t="shared" si="17"/>
        <v>0</v>
      </c>
      <c r="J37" s="138">
        <f t="shared" si="17"/>
        <v>0</v>
      </c>
      <c r="K37" s="138">
        <f t="shared" si="17"/>
        <v>0</v>
      </c>
      <c r="L37" s="138">
        <f t="shared" si="17"/>
        <v>0</v>
      </c>
      <c r="M37" s="138">
        <f t="shared" si="17"/>
        <v>0</v>
      </c>
      <c r="N37" s="138">
        <f t="shared" si="17"/>
        <v>0</v>
      </c>
      <c r="O37" s="138">
        <f t="shared" si="17"/>
        <v>0</v>
      </c>
      <c r="P37" s="138">
        <f t="shared" si="17"/>
        <v>0</v>
      </c>
      <c r="Q37" s="138">
        <f t="shared" si="17"/>
        <v>1830820</v>
      </c>
      <c r="R37" s="95"/>
    </row>
    <row r="38" spans="1:19" s="96" customFormat="1" ht="42.75" customHeight="1">
      <c r="A38" s="95"/>
      <c r="B38" s="55" t="s">
        <v>215</v>
      </c>
      <c r="C38" s="200">
        <v>2111</v>
      </c>
      <c r="D38" s="200" t="s">
        <v>216</v>
      </c>
      <c r="E38" s="56" t="s">
        <v>217</v>
      </c>
      <c r="F38" s="124">
        <f>G38</f>
        <v>1530820</v>
      </c>
      <c r="G38" s="124">
        <f>G39+G40</f>
        <v>1530820</v>
      </c>
      <c r="H38" s="124">
        <f t="shared" ref="H38:P38" si="18">H39</f>
        <v>0</v>
      </c>
      <c r="I38" s="124">
        <f t="shared" si="18"/>
        <v>0</v>
      </c>
      <c r="J38" s="124">
        <f t="shared" si="18"/>
        <v>0</v>
      </c>
      <c r="K38" s="124">
        <f t="shared" si="18"/>
        <v>0</v>
      </c>
      <c r="L38" s="124">
        <f t="shared" si="18"/>
        <v>0</v>
      </c>
      <c r="M38" s="124">
        <f t="shared" si="18"/>
        <v>0</v>
      </c>
      <c r="N38" s="124">
        <f t="shared" si="18"/>
        <v>0</v>
      </c>
      <c r="O38" s="124">
        <f t="shared" si="18"/>
        <v>0</v>
      </c>
      <c r="P38" s="124">
        <f t="shared" si="18"/>
        <v>0</v>
      </c>
      <c r="Q38" s="123">
        <f>F38+K38</f>
        <v>1530820</v>
      </c>
      <c r="R38" s="95"/>
    </row>
    <row r="39" spans="1:19" s="135" customFormat="1" ht="27" customHeight="1">
      <c r="A39" s="133"/>
      <c r="B39" s="199"/>
      <c r="C39" s="199"/>
      <c r="D39" s="199"/>
      <c r="E39" s="125" t="s">
        <v>203</v>
      </c>
      <c r="F39" s="121">
        <f>G39</f>
        <v>1530820</v>
      </c>
      <c r="G39" s="207">
        <v>1530820</v>
      </c>
      <c r="H39" s="121">
        <v>0</v>
      </c>
      <c r="I39" s="121">
        <v>0</v>
      </c>
      <c r="J39" s="122">
        <v>0</v>
      </c>
      <c r="K39" s="121">
        <v>0</v>
      </c>
      <c r="L39" s="121">
        <v>0</v>
      </c>
      <c r="M39" s="121">
        <v>0</v>
      </c>
      <c r="N39" s="121">
        <v>0</v>
      </c>
      <c r="O39" s="121">
        <v>0</v>
      </c>
      <c r="P39" s="121">
        <v>0</v>
      </c>
      <c r="Q39" s="126">
        <f>F39+K39</f>
        <v>1530820</v>
      </c>
      <c r="R39" s="133"/>
    </row>
    <row r="40" spans="1:19" s="141" customFormat="1" ht="0.75" customHeight="1">
      <c r="A40" s="139"/>
      <c r="B40" s="140"/>
      <c r="C40" s="140"/>
      <c r="D40" s="140"/>
      <c r="E40" s="143" t="str">
        <f>E21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0" s="144">
        <f>G40</f>
        <v>0</v>
      </c>
      <c r="G40" s="179"/>
      <c r="H40" s="144">
        <v>0</v>
      </c>
      <c r="I40" s="144">
        <v>0</v>
      </c>
      <c r="J40" s="145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183">
        <f>F40+K40</f>
        <v>0</v>
      </c>
      <c r="R40" s="139"/>
    </row>
    <row r="41" spans="1:19" s="141" customFormat="1" ht="21" customHeight="1">
      <c r="A41" s="139"/>
      <c r="B41" s="142" t="s">
        <v>218</v>
      </c>
      <c r="C41" s="140">
        <v>2144</v>
      </c>
      <c r="D41" s="142" t="s">
        <v>219</v>
      </c>
      <c r="E41" s="143" t="s">
        <v>220</v>
      </c>
      <c r="F41" s="144">
        <f>G41</f>
        <v>300000</v>
      </c>
      <c r="G41" s="220">
        <v>300000</v>
      </c>
      <c r="H41" s="144">
        <v>0</v>
      </c>
      <c r="I41" s="144">
        <v>0</v>
      </c>
      <c r="J41" s="145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183">
        <f>F41+K41</f>
        <v>300000</v>
      </c>
      <c r="R41" s="139"/>
    </row>
    <row r="42" spans="1:19" s="150" customFormat="1" ht="30" customHeight="1">
      <c r="A42" s="146"/>
      <c r="B42" s="147"/>
      <c r="C42" s="148">
        <v>3000</v>
      </c>
      <c r="D42" s="148"/>
      <c r="E42" s="137" t="s">
        <v>221</v>
      </c>
      <c r="F42" s="149">
        <f t="shared" ref="F42:Q42" si="19">F44+F45+F43+F56+F59+F60+F57+F46+F48+F55</f>
        <v>4242337</v>
      </c>
      <c r="G42" s="149">
        <f t="shared" si="19"/>
        <v>4242337</v>
      </c>
      <c r="H42" s="149">
        <f t="shared" si="19"/>
        <v>1925825</v>
      </c>
      <c r="I42" s="149">
        <f t="shared" si="19"/>
        <v>80000</v>
      </c>
      <c r="J42" s="149">
        <f t="shared" si="19"/>
        <v>0</v>
      </c>
      <c r="K42" s="149">
        <f t="shared" si="19"/>
        <v>2000</v>
      </c>
      <c r="L42" s="149">
        <f t="shared" si="19"/>
        <v>0</v>
      </c>
      <c r="M42" s="149">
        <f t="shared" si="19"/>
        <v>2000</v>
      </c>
      <c r="N42" s="149">
        <f t="shared" si="19"/>
        <v>0</v>
      </c>
      <c r="O42" s="149">
        <f t="shared" si="19"/>
        <v>0</v>
      </c>
      <c r="P42" s="149">
        <f t="shared" si="19"/>
        <v>0</v>
      </c>
      <c r="Q42" s="149">
        <f t="shared" si="19"/>
        <v>4244337</v>
      </c>
      <c r="R42" s="149" t="e">
        <f>#REF!+R56+#REF!+R57+R46+R48</f>
        <v>#REF!</v>
      </c>
      <c r="S42" s="149" t="e">
        <f>#REF!+S56+#REF!+S57+S46+S48</f>
        <v>#REF!</v>
      </c>
    </row>
    <row r="43" spans="1:19" s="96" customFormat="1" ht="23.45" customHeight="1">
      <c r="A43" s="95"/>
      <c r="B43" s="55" t="s">
        <v>222</v>
      </c>
      <c r="C43" s="55" t="s">
        <v>223</v>
      </c>
      <c r="D43" s="55" t="s">
        <v>224</v>
      </c>
      <c r="E43" s="56" t="s">
        <v>225</v>
      </c>
      <c r="F43" s="124">
        <f t="shared" ref="F43:F56" si="20">G43</f>
        <v>17972</v>
      </c>
      <c r="G43" s="205">
        <v>17972</v>
      </c>
      <c r="H43" s="124">
        <v>0</v>
      </c>
      <c r="I43" s="124">
        <v>0</v>
      </c>
      <c r="J43" s="158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24">
        <v>0</v>
      </c>
      <c r="Q43" s="123">
        <f t="shared" ref="Q43:Q58" si="21">F43+K43</f>
        <v>17972</v>
      </c>
      <c r="R43" s="95"/>
    </row>
    <row r="44" spans="1:19" s="96" customFormat="1" ht="34.5" customHeight="1">
      <c r="A44" s="95"/>
      <c r="B44" s="55" t="s">
        <v>226</v>
      </c>
      <c r="C44" s="55" t="s">
        <v>227</v>
      </c>
      <c r="D44" s="55" t="s">
        <v>224</v>
      </c>
      <c r="E44" s="56" t="s">
        <v>228</v>
      </c>
      <c r="F44" s="124">
        <f t="shared" si="20"/>
        <v>331880</v>
      </c>
      <c r="G44" s="205">
        <v>331880</v>
      </c>
      <c r="H44" s="124">
        <v>0</v>
      </c>
      <c r="I44" s="124">
        <v>0</v>
      </c>
      <c r="J44" s="158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3">
        <f t="shared" si="21"/>
        <v>331880</v>
      </c>
      <c r="R44" s="95"/>
    </row>
    <row r="45" spans="1:19" s="96" customFormat="1" ht="48.75" customHeight="1">
      <c r="A45" s="95"/>
      <c r="B45" s="55" t="s">
        <v>229</v>
      </c>
      <c r="C45" s="55" t="s">
        <v>230</v>
      </c>
      <c r="D45" s="55" t="s">
        <v>224</v>
      </c>
      <c r="E45" s="110" t="s">
        <v>231</v>
      </c>
      <c r="F45" s="124">
        <f t="shared" si="20"/>
        <v>73500</v>
      </c>
      <c r="G45" s="205">
        <v>73500</v>
      </c>
      <c r="H45" s="124">
        <v>0</v>
      </c>
      <c r="I45" s="124">
        <v>0</v>
      </c>
      <c r="J45" s="158">
        <v>0</v>
      </c>
      <c r="K45" s="124">
        <v>0</v>
      </c>
      <c r="L45" s="124">
        <v>0</v>
      </c>
      <c r="M45" s="124">
        <v>0</v>
      </c>
      <c r="N45" s="124">
        <v>0</v>
      </c>
      <c r="O45" s="124">
        <v>0</v>
      </c>
      <c r="P45" s="124">
        <v>0</v>
      </c>
      <c r="Q45" s="123">
        <f t="shared" si="21"/>
        <v>73500</v>
      </c>
      <c r="R45" s="95"/>
    </row>
    <row r="46" spans="1:19" s="96" customFormat="1" ht="38.25" customHeight="1">
      <c r="A46" s="95"/>
      <c r="B46" s="55" t="s">
        <v>232</v>
      </c>
      <c r="C46" s="55" t="s">
        <v>233</v>
      </c>
      <c r="D46" s="55" t="s">
        <v>224</v>
      </c>
      <c r="E46" s="110" t="s">
        <v>234</v>
      </c>
      <c r="F46" s="124">
        <f t="shared" si="20"/>
        <v>88088</v>
      </c>
      <c r="G46" s="167">
        <f>G47</f>
        <v>88088</v>
      </c>
      <c r="H46" s="124">
        <v>0</v>
      </c>
      <c r="I46" s="124">
        <v>0</v>
      </c>
      <c r="J46" s="158">
        <v>0</v>
      </c>
      <c r="K46" s="124">
        <v>0</v>
      </c>
      <c r="L46" s="124">
        <v>0</v>
      </c>
      <c r="M46" s="124">
        <v>0</v>
      </c>
      <c r="N46" s="124">
        <v>0</v>
      </c>
      <c r="O46" s="124">
        <v>0</v>
      </c>
      <c r="P46" s="124">
        <v>0</v>
      </c>
      <c r="Q46" s="123">
        <f t="shared" si="21"/>
        <v>88088</v>
      </c>
      <c r="R46" s="95"/>
    </row>
    <row r="47" spans="1:19" s="135" customFormat="1" ht="33" customHeight="1">
      <c r="A47" s="133"/>
      <c r="B47" s="134"/>
      <c r="C47" s="134"/>
      <c r="D47" s="134"/>
      <c r="E47" s="151" t="str">
        <f>E28</f>
        <v>в. т.ч.  за рахунок субвенції з інших місцевих бюджетів</v>
      </c>
      <c r="F47" s="121">
        <f t="shared" si="20"/>
        <v>88088</v>
      </c>
      <c r="G47" s="207">
        <v>88088</v>
      </c>
      <c r="H47" s="121">
        <v>0</v>
      </c>
      <c r="I47" s="121">
        <v>0</v>
      </c>
      <c r="J47" s="122">
        <v>0</v>
      </c>
      <c r="K47" s="121">
        <v>0</v>
      </c>
      <c r="L47" s="121">
        <v>0</v>
      </c>
      <c r="M47" s="121">
        <v>0</v>
      </c>
      <c r="N47" s="121">
        <v>0</v>
      </c>
      <c r="O47" s="121">
        <v>0</v>
      </c>
      <c r="P47" s="121">
        <v>0</v>
      </c>
      <c r="Q47" s="126">
        <f t="shared" si="21"/>
        <v>88088</v>
      </c>
      <c r="R47" s="133"/>
    </row>
    <row r="48" spans="1:19" s="96" customFormat="1" ht="33" customHeight="1">
      <c r="A48" s="95"/>
      <c r="B48" s="55" t="s">
        <v>235</v>
      </c>
      <c r="C48" s="55" t="s">
        <v>236</v>
      </c>
      <c r="D48" s="55" t="s">
        <v>224</v>
      </c>
      <c r="E48" s="110" t="s">
        <v>237</v>
      </c>
      <c r="F48" s="124">
        <f t="shared" si="20"/>
        <v>209018</v>
      </c>
      <c r="G48" s="167">
        <f>G50+G49</f>
        <v>209018</v>
      </c>
      <c r="H48" s="124">
        <v>0</v>
      </c>
      <c r="I48" s="124">
        <v>0</v>
      </c>
      <c r="J48" s="158">
        <v>0</v>
      </c>
      <c r="K48" s="124">
        <v>0</v>
      </c>
      <c r="L48" s="124">
        <v>0</v>
      </c>
      <c r="M48" s="124">
        <v>0</v>
      </c>
      <c r="N48" s="124">
        <v>0</v>
      </c>
      <c r="O48" s="124">
        <v>0</v>
      </c>
      <c r="P48" s="124">
        <v>0</v>
      </c>
      <c r="Q48" s="123">
        <f t="shared" si="21"/>
        <v>209018</v>
      </c>
      <c r="R48" s="95"/>
    </row>
    <row r="49" spans="1:18" s="135" customFormat="1" ht="33" customHeight="1">
      <c r="A49" s="133"/>
      <c r="B49" s="134"/>
      <c r="C49" s="134"/>
      <c r="D49" s="134"/>
      <c r="E49" s="125" t="s">
        <v>203</v>
      </c>
      <c r="F49" s="121">
        <f t="shared" si="20"/>
        <v>200000</v>
      </c>
      <c r="G49" s="207">
        <f>160000-118312+158312</f>
        <v>200000</v>
      </c>
      <c r="H49" s="121">
        <v>0</v>
      </c>
      <c r="I49" s="121">
        <v>0</v>
      </c>
      <c r="J49" s="122">
        <v>0</v>
      </c>
      <c r="K49" s="121">
        <v>0</v>
      </c>
      <c r="L49" s="121">
        <v>0</v>
      </c>
      <c r="M49" s="121">
        <v>0</v>
      </c>
      <c r="N49" s="121">
        <v>0</v>
      </c>
      <c r="O49" s="121">
        <v>0</v>
      </c>
      <c r="P49" s="121">
        <v>0</v>
      </c>
      <c r="Q49" s="126">
        <f t="shared" si="21"/>
        <v>200000</v>
      </c>
      <c r="R49" s="133"/>
    </row>
    <row r="50" spans="1:18" s="135" customFormat="1" ht="27.75" customHeight="1">
      <c r="A50" s="133"/>
      <c r="B50" s="134"/>
      <c r="C50" s="134"/>
      <c r="D50" s="134"/>
      <c r="E50" s="151" t="str">
        <f>E47</f>
        <v>в. т.ч.  за рахунок субвенції з інших місцевих бюджетів</v>
      </c>
      <c r="F50" s="121">
        <f t="shared" si="20"/>
        <v>9018</v>
      </c>
      <c r="G50" s="207">
        <v>9018</v>
      </c>
      <c r="H50" s="121">
        <v>0</v>
      </c>
      <c r="I50" s="121">
        <v>0</v>
      </c>
      <c r="J50" s="122">
        <v>0</v>
      </c>
      <c r="K50" s="121">
        <v>0</v>
      </c>
      <c r="L50" s="121">
        <v>0</v>
      </c>
      <c r="M50" s="121">
        <v>0</v>
      </c>
      <c r="N50" s="121">
        <v>0</v>
      </c>
      <c r="O50" s="121">
        <v>0</v>
      </c>
      <c r="P50" s="121">
        <v>0</v>
      </c>
      <c r="Q50" s="126">
        <f t="shared" si="21"/>
        <v>9018</v>
      </c>
      <c r="R50" s="133"/>
    </row>
    <row r="51" spans="1:18" s="96" customFormat="1" ht="15.75" customHeight="1">
      <c r="A51" s="95"/>
      <c r="B51" s="276" t="s">
        <v>178</v>
      </c>
      <c r="C51" s="276" t="s">
        <v>179</v>
      </c>
      <c r="D51" s="276" t="s">
        <v>180</v>
      </c>
      <c r="E51" s="276" t="s">
        <v>181</v>
      </c>
      <c r="F51" s="278" t="s">
        <v>160</v>
      </c>
      <c r="G51" s="278"/>
      <c r="H51" s="278"/>
      <c r="I51" s="278"/>
      <c r="J51" s="278"/>
      <c r="K51" s="274" t="s">
        <v>9</v>
      </c>
      <c r="L51" s="274"/>
      <c r="M51" s="274"/>
      <c r="N51" s="274"/>
      <c r="O51" s="274"/>
      <c r="P51" s="274"/>
      <c r="Q51" s="275" t="s">
        <v>182</v>
      </c>
      <c r="R51" s="95"/>
    </row>
    <row r="52" spans="1:18" s="96" customFormat="1" ht="20.25" customHeight="1">
      <c r="A52" s="95"/>
      <c r="B52" s="276"/>
      <c r="C52" s="276"/>
      <c r="D52" s="276"/>
      <c r="E52" s="276"/>
      <c r="F52" s="274" t="s">
        <v>10</v>
      </c>
      <c r="G52" s="276" t="s">
        <v>183</v>
      </c>
      <c r="H52" s="276" t="s">
        <v>184</v>
      </c>
      <c r="I52" s="276"/>
      <c r="J52" s="277" t="s">
        <v>185</v>
      </c>
      <c r="K52" s="274" t="str">
        <f>F52</f>
        <v>усього</v>
      </c>
      <c r="L52" s="276" t="s">
        <v>186</v>
      </c>
      <c r="M52" s="276" t="s">
        <v>183</v>
      </c>
      <c r="N52" s="276" t="s">
        <v>184</v>
      </c>
      <c r="O52" s="276"/>
      <c r="P52" s="276" t="s">
        <v>185</v>
      </c>
      <c r="Q52" s="275"/>
      <c r="R52" s="95"/>
    </row>
    <row r="53" spans="1:18" s="96" customFormat="1" ht="108.75" customHeight="1">
      <c r="A53" s="95"/>
      <c r="B53" s="276"/>
      <c r="C53" s="276"/>
      <c r="D53" s="276"/>
      <c r="E53" s="276"/>
      <c r="F53" s="274"/>
      <c r="G53" s="276"/>
      <c r="H53" s="228" t="s">
        <v>187</v>
      </c>
      <c r="I53" s="228" t="s">
        <v>188</v>
      </c>
      <c r="J53" s="277"/>
      <c r="K53" s="274"/>
      <c r="L53" s="276"/>
      <c r="M53" s="276"/>
      <c r="N53" s="228" t="s">
        <v>187</v>
      </c>
      <c r="O53" s="228" t="s">
        <v>188</v>
      </c>
      <c r="P53" s="276"/>
      <c r="Q53" s="275"/>
      <c r="R53" s="95"/>
    </row>
    <row r="54" spans="1:18" s="96" customFormat="1" ht="15.75" customHeight="1">
      <c r="A54" s="95"/>
      <c r="B54" s="228">
        <v>1</v>
      </c>
      <c r="C54" s="97">
        <v>2</v>
      </c>
      <c r="D54" s="97">
        <v>3</v>
      </c>
      <c r="E54" s="228">
        <v>4</v>
      </c>
      <c r="F54" s="228">
        <v>5</v>
      </c>
      <c r="G54" s="228">
        <v>6</v>
      </c>
      <c r="H54" s="228">
        <v>7</v>
      </c>
      <c r="I54" s="228">
        <v>8</v>
      </c>
      <c r="J54" s="229">
        <v>9</v>
      </c>
      <c r="K54" s="228">
        <v>10</v>
      </c>
      <c r="L54" s="228">
        <v>11</v>
      </c>
      <c r="M54" s="228">
        <v>12</v>
      </c>
      <c r="N54" s="228">
        <v>13</v>
      </c>
      <c r="O54" s="228">
        <v>14</v>
      </c>
      <c r="P54" s="228">
        <v>15</v>
      </c>
      <c r="Q54" s="98">
        <v>16</v>
      </c>
      <c r="R54" s="95"/>
    </row>
    <row r="55" spans="1:18" s="130" customFormat="1" ht="54" customHeight="1">
      <c r="A55" s="127"/>
      <c r="B55" s="212" t="s">
        <v>354</v>
      </c>
      <c r="C55" s="212" t="s">
        <v>344</v>
      </c>
      <c r="D55" s="212" t="s">
        <v>355</v>
      </c>
      <c r="E55" s="233" t="s">
        <v>356</v>
      </c>
      <c r="F55" s="121">
        <f>G55</f>
        <v>150000</v>
      </c>
      <c r="G55" s="207">
        <v>150000</v>
      </c>
      <c r="H55" s="121">
        <v>0</v>
      </c>
      <c r="I55" s="121">
        <v>0</v>
      </c>
      <c r="J55" s="122">
        <v>0</v>
      </c>
      <c r="K55" s="121">
        <v>0</v>
      </c>
      <c r="L55" s="121">
        <v>0</v>
      </c>
      <c r="M55" s="121">
        <v>0</v>
      </c>
      <c r="N55" s="121">
        <v>0</v>
      </c>
      <c r="O55" s="121">
        <v>0</v>
      </c>
      <c r="P55" s="121">
        <v>0</v>
      </c>
      <c r="Q55" s="126">
        <f>F55+K55</f>
        <v>150000</v>
      </c>
      <c r="R55" s="127"/>
    </row>
    <row r="56" spans="1:18" s="96" customFormat="1" ht="59.1" customHeight="1">
      <c r="A56" s="95"/>
      <c r="B56" s="200" t="s">
        <v>238</v>
      </c>
      <c r="C56" s="200" t="s">
        <v>239</v>
      </c>
      <c r="D56" s="200" t="s">
        <v>200</v>
      </c>
      <c r="E56" s="110" t="s">
        <v>240</v>
      </c>
      <c r="F56" s="111">
        <f t="shared" si="20"/>
        <v>350000</v>
      </c>
      <c r="G56" s="202">
        <f>350000-350000+350000</f>
        <v>350000</v>
      </c>
      <c r="H56" s="152">
        <v>0</v>
      </c>
      <c r="I56" s="153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  <c r="P56" s="111">
        <v>0</v>
      </c>
      <c r="Q56" s="124">
        <f t="shared" si="21"/>
        <v>350000</v>
      </c>
      <c r="R56" s="95"/>
    </row>
    <row r="57" spans="1:18" s="96" customFormat="1" ht="45" customHeight="1">
      <c r="A57" s="95"/>
      <c r="B57" s="55" t="s">
        <v>241</v>
      </c>
      <c r="C57" s="200">
        <v>3171</v>
      </c>
      <c r="D57" s="200">
        <v>1010</v>
      </c>
      <c r="E57" s="110" t="s">
        <v>242</v>
      </c>
      <c r="F57" s="111">
        <f>F58</f>
        <v>5380</v>
      </c>
      <c r="G57" s="154">
        <f>G58</f>
        <v>5380</v>
      </c>
      <c r="H57" s="152">
        <v>0</v>
      </c>
      <c r="I57" s="153">
        <v>0</v>
      </c>
      <c r="J57" s="111">
        <v>0</v>
      </c>
      <c r="K57" s="111">
        <v>0</v>
      </c>
      <c r="L57" s="111">
        <v>0</v>
      </c>
      <c r="M57" s="111">
        <v>0</v>
      </c>
      <c r="N57" s="111">
        <v>0</v>
      </c>
      <c r="O57" s="111">
        <v>0</v>
      </c>
      <c r="P57" s="111">
        <v>0</v>
      </c>
      <c r="Q57" s="124">
        <f t="shared" si="21"/>
        <v>5380</v>
      </c>
      <c r="R57" s="95"/>
    </row>
    <row r="58" spans="1:18" s="135" customFormat="1" ht="33.75" customHeight="1">
      <c r="A58" s="133"/>
      <c r="B58" s="199"/>
      <c r="C58" s="199"/>
      <c r="D58" s="199"/>
      <c r="E58" s="151" t="str">
        <f>E47</f>
        <v>в. т.ч.  за рахунок субвенції з інших місцевих бюджетів</v>
      </c>
      <c r="F58" s="155">
        <f>G58</f>
        <v>5380</v>
      </c>
      <c r="G58" s="215">
        <v>5380</v>
      </c>
      <c r="H58" s="216">
        <v>0</v>
      </c>
      <c r="I58" s="217">
        <v>0</v>
      </c>
      <c r="J58" s="155">
        <v>0</v>
      </c>
      <c r="K58" s="155">
        <v>0</v>
      </c>
      <c r="L58" s="155">
        <v>0</v>
      </c>
      <c r="M58" s="155">
        <v>0</v>
      </c>
      <c r="N58" s="155">
        <v>0</v>
      </c>
      <c r="O58" s="155">
        <v>0</v>
      </c>
      <c r="P58" s="155">
        <v>0</v>
      </c>
      <c r="Q58" s="218">
        <f t="shared" si="21"/>
        <v>5380</v>
      </c>
      <c r="R58" s="133"/>
    </row>
    <row r="59" spans="1:18" s="96" customFormat="1" ht="28.15" customHeight="1">
      <c r="A59" s="95"/>
      <c r="B59" s="55" t="s">
        <v>243</v>
      </c>
      <c r="C59" s="200">
        <v>3241</v>
      </c>
      <c r="D59" s="156">
        <v>1090</v>
      </c>
      <c r="E59" s="56" t="s">
        <v>244</v>
      </c>
      <c r="F59" s="124">
        <f>G59</f>
        <v>2546499</v>
      </c>
      <c r="G59" s="223">
        <f>2516499+30000</f>
        <v>2546499</v>
      </c>
      <c r="H59" s="205">
        <v>1925825</v>
      </c>
      <c r="I59" s="205">
        <f>50000+30000</f>
        <v>80000</v>
      </c>
      <c r="J59" s="222">
        <v>0</v>
      </c>
      <c r="K59" s="124">
        <f>M59</f>
        <v>2000</v>
      </c>
      <c r="L59" s="206">
        <v>0</v>
      </c>
      <c r="M59" s="205">
        <v>2000</v>
      </c>
      <c r="N59" s="124">
        <v>0</v>
      </c>
      <c r="O59" s="124">
        <v>0</v>
      </c>
      <c r="P59" s="124">
        <f>L59</f>
        <v>0</v>
      </c>
      <c r="Q59" s="123">
        <f>F59+K59</f>
        <v>2548499</v>
      </c>
      <c r="R59" s="95"/>
    </row>
    <row r="60" spans="1:18" s="96" customFormat="1" ht="25.5" customHeight="1">
      <c r="A60" s="95"/>
      <c r="B60" s="55" t="s">
        <v>245</v>
      </c>
      <c r="C60" s="200">
        <v>3242</v>
      </c>
      <c r="D60" s="200" t="s">
        <v>246</v>
      </c>
      <c r="E60" s="56" t="s">
        <v>247</v>
      </c>
      <c r="F60" s="124">
        <f>G60</f>
        <v>470000</v>
      </c>
      <c r="G60" s="205">
        <f>145000+300000+G61</f>
        <v>470000</v>
      </c>
      <c r="H60" s="124">
        <v>0</v>
      </c>
      <c r="I60" s="124">
        <v>0</v>
      </c>
      <c r="J60" s="158">
        <v>0</v>
      </c>
      <c r="K60" s="124">
        <v>0</v>
      </c>
      <c r="L60" s="124">
        <v>0</v>
      </c>
      <c r="M60" s="124">
        <v>0</v>
      </c>
      <c r="N60" s="124">
        <v>0</v>
      </c>
      <c r="O60" s="124">
        <v>0</v>
      </c>
      <c r="P60" s="124">
        <v>0</v>
      </c>
      <c r="Q60" s="123">
        <f>F60+K60</f>
        <v>470000</v>
      </c>
      <c r="R60" s="95"/>
    </row>
    <row r="61" spans="1:18" s="96" customFormat="1" ht="25.5" customHeight="1">
      <c r="A61" s="95"/>
      <c r="B61" s="224"/>
      <c r="C61" s="245"/>
      <c r="D61" s="245"/>
      <c r="E61" s="151" t="str">
        <f>E50</f>
        <v>в. т.ч.  за рахунок субвенції з інших місцевих бюджетів</v>
      </c>
      <c r="F61" s="124">
        <f>G61</f>
        <v>25000</v>
      </c>
      <c r="G61" s="246">
        <v>25000</v>
      </c>
      <c r="H61" s="124">
        <v>0</v>
      </c>
      <c r="I61" s="124">
        <v>0</v>
      </c>
      <c r="J61" s="158">
        <v>0</v>
      </c>
      <c r="K61" s="124">
        <v>0</v>
      </c>
      <c r="L61" s="124">
        <v>0</v>
      </c>
      <c r="M61" s="124">
        <v>0</v>
      </c>
      <c r="N61" s="124">
        <v>0</v>
      </c>
      <c r="O61" s="124">
        <v>0</v>
      </c>
      <c r="P61" s="124">
        <v>0</v>
      </c>
      <c r="Q61" s="123">
        <f>F61+K61</f>
        <v>25000</v>
      </c>
      <c r="R61" s="95"/>
    </row>
    <row r="62" spans="1:18" s="96" customFormat="1" ht="18" customHeight="1">
      <c r="A62" s="95"/>
      <c r="B62" s="159"/>
      <c r="C62" s="198">
        <v>4000</v>
      </c>
      <c r="D62" s="198"/>
      <c r="E62" s="54" t="s">
        <v>248</v>
      </c>
      <c r="F62" s="108">
        <f t="shared" ref="F62:Q62" si="22">F63+F64+F65</f>
        <v>5098400</v>
      </c>
      <c r="G62" s="108">
        <f t="shared" si="22"/>
        <v>5098400</v>
      </c>
      <c r="H62" s="108">
        <f t="shared" si="22"/>
        <v>2770000</v>
      </c>
      <c r="I62" s="108">
        <f t="shared" si="22"/>
        <v>1460000</v>
      </c>
      <c r="J62" s="108">
        <f t="shared" si="22"/>
        <v>0</v>
      </c>
      <c r="K62" s="108">
        <f t="shared" si="22"/>
        <v>40000</v>
      </c>
      <c r="L62" s="108">
        <f t="shared" si="22"/>
        <v>0</v>
      </c>
      <c r="M62" s="108">
        <f t="shared" si="22"/>
        <v>40000</v>
      </c>
      <c r="N62" s="108">
        <f t="shared" si="22"/>
        <v>0</v>
      </c>
      <c r="O62" s="108">
        <f t="shared" si="22"/>
        <v>0</v>
      </c>
      <c r="P62" s="108">
        <f t="shared" si="22"/>
        <v>0</v>
      </c>
      <c r="Q62" s="108">
        <f t="shared" si="22"/>
        <v>5138400</v>
      </c>
      <c r="R62" s="95"/>
    </row>
    <row r="63" spans="1:18" s="96" customFormat="1" ht="20.45" customHeight="1">
      <c r="A63" s="95"/>
      <c r="B63" s="55" t="s">
        <v>249</v>
      </c>
      <c r="C63" s="140">
        <v>4030</v>
      </c>
      <c r="D63" s="55" t="s">
        <v>250</v>
      </c>
      <c r="E63" s="56" t="s">
        <v>251</v>
      </c>
      <c r="F63" s="124">
        <f>G63</f>
        <v>491900</v>
      </c>
      <c r="G63" s="205">
        <v>491900</v>
      </c>
      <c r="H63" s="205">
        <v>370000</v>
      </c>
      <c r="I63" s="205">
        <f>1500+20000+15000</f>
        <v>36500</v>
      </c>
      <c r="J63" s="158">
        <v>0</v>
      </c>
      <c r="K63" s="124">
        <v>0</v>
      </c>
      <c r="L63" s="124">
        <v>0</v>
      </c>
      <c r="M63" s="124">
        <v>0</v>
      </c>
      <c r="N63" s="124">
        <v>0</v>
      </c>
      <c r="O63" s="124">
        <v>0</v>
      </c>
      <c r="P63" s="124">
        <v>0</v>
      </c>
      <c r="Q63" s="123">
        <f>F63+K63</f>
        <v>491900</v>
      </c>
      <c r="R63" s="95"/>
    </row>
    <row r="64" spans="1:18" s="96" customFormat="1" ht="25.5" customHeight="1">
      <c r="A64" s="95"/>
      <c r="B64" s="55" t="s">
        <v>252</v>
      </c>
      <c r="C64" s="140">
        <v>4060</v>
      </c>
      <c r="D64" s="200" t="s">
        <v>253</v>
      </c>
      <c r="E64" s="56" t="s">
        <v>254</v>
      </c>
      <c r="F64" s="124">
        <f>G64</f>
        <v>4581500</v>
      </c>
      <c r="G64" s="205">
        <f>4331500+250000-464350+464350</f>
        <v>4581500</v>
      </c>
      <c r="H64" s="205">
        <v>2400000</v>
      </c>
      <c r="I64" s="205">
        <f>1173500+250000-464350+464350</f>
        <v>1423500</v>
      </c>
      <c r="J64" s="158">
        <v>0</v>
      </c>
      <c r="K64" s="124">
        <f>M64+L64</f>
        <v>40000</v>
      </c>
      <c r="L64" s="206">
        <v>0</v>
      </c>
      <c r="M64" s="205">
        <v>40000</v>
      </c>
      <c r="N64" s="157">
        <v>0</v>
      </c>
      <c r="O64" s="124">
        <v>0</v>
      </c>
      <c r="P64" s="124">
        <f>L64</f>
        <v>0</v>
      </c>
      <c r="Q64" s="123">
        <f>F64+K64</f>
        <v>4621500</v>
      </c>
      <c r="R64" s="95"/>
    </row>
    <row r="65" spans="1:1025" s="96" customFormat="1" ht="25.5" customHeight="1">
      <c r="A65" s="95"/>
      <c r="B65" s="142" t="s">
        <v>255</v>
      </c>
      <c r="C65" s="140">
        <v>4082</v>
      </c>
      <c r="D65" s="142" t="s">
        <v>256</v>
      </c>
      <c r="E65" s="143" t="s">
        <v>257</v>
      </c>
      <c r="F65" s="124">
        <f>G65</f>
        <v>25000</v>
      </c>
      <c r="G65" s="205">
        <v>25000</v>
      </c>
      <c r="H65" s="124">
        <v>0</v>
      </c>
      <c r="I65" s="124">
        <v>0</v>
      </c>
      <c r="J65" s="158">
        <v>0</v>
      </c>
      <c r="K65" s="124">
        <v>0</v>
      </c>
      <c r="L65" s="124">
        <v>0</v>
      </c>
      <c r="M65" s="124">
        <v>0</v>
      </c>
      <c r="N65" s="124">
        <v>0</v>
      </c>
      <c r="O65" s="124">
        <v>0</v>
      </c>
      <c r="P65" s="124">
        <v>0</v>
      </c>
      <c r="Q65" s="123">
        <f>F65+K65</f>
        <v>25000</v>
      </c>
      <c r="R65" s="95"/>
    </row>
    <row r="66" spans="1:1025" s="96" customFormat="1" ht="18" customHeight="1">
      <c r="A66" s="95"/>
      <c r="B66" s="160"/>
      <c r="C66" s="161">
        <v>5000</v>
      </c>
      <c r="D66" s="160"/>
      <c r="E66" s="162" t="s">
        <v>258</v>
      </c>
      <c r="F66" s="108">
        <f>F68+F67</f>
        <v>75000</v>
      </c>
      <c r="G66" s="108">
        <f t="shared" ref="G66:Q66" si="23">G68+G67</f>
        <v>75000</v>
      </c>
      <c r="H66" s="108">
        <f t="shared" si="23"/>
        <v>0</v>
      </c>
      <c r="I66" s="108">
        <f t="shared" si="23"/>
        <v>0</v>
      </c>
      <c r="J66" s="108">
        <f t="shared" si="23"/>
        <v>0</v>
      </c>
      <c r="K66" s="108">
        <f t="shared" si="23"/>
        <v>0</v>
      </c>
      <c r="L66" s="108">
        <f t="shared" si="23"/>
        <v>0</v>
      </c>
      <c r="M66" s="108">
        <f t="shared" si="23"/>
        <v>0</v>
      </c>
      <c r="N66" s="108">
        <f t="shared" si="23"/>
        <v>0</v>
      </c>
      <c r="O66" s="108">
        <f t="shared" si="23"/>
        <v>0</v>
      </c>
      <c r="P66" s="108">
        <f t="shared" si="23"/>
        <v>0</v>
      </c>
      <c r="Q66" s="108">
        <f t="shared" si="23"/>
        <v>75000</v>
      </c>
      <c r="R66" s="95"/>
    </row>
    <row r="67" spans="1:1025" s="96" customFormat="1" ht="25.5" customHeight="1">
      <c r="A67" s="95"/>
      <c r="B67" s="212" t="s">
        <v>351</v>
      </c>
      <c r="C67" s="235">
        <v>5011</v>
      </c>
      <c r="D67" s="212" t="s">
        <v>260</v>
      </c>
      <c r="E67" s="234" t="s">
        <v>352</v>
      </c>
      <c r="F67" s="124">
        <f>G67</f>
        <v>50000</v>
      </c>
      <c r="G67" s="205">
        <v>50000</v>
      </c>
      <c r="H67" s="124">
        <v>0</v>
      </c>
      <c r="I67" s="124">
        <v>0</v>
      </c>
      <c r="J67" s="158">
        <v>0</v>
      </c>
      <c r="K67" s="124">
        <v>0</v>
      </c>
      <c r="L67" s="124">
        <v>0</v>
      </c>
      <c r="M67" s="124">
        <v>0</v>
      </c>
      <c r="N67" s="124">
        <v>0</v>
      </c>
      <c r="O67" s="124">
        <v>0</v>
      </c>
      <c r="P67" s="124">
        <v>0</v>
      </c>
      <c r="Q67" s="123">
        <f>F67+K67</f>
        <v>50000</v>
      </c>
      <c r="R67" s="95"/>
    </row>
    <row r="68" spans="1:1025" s="96" customFormat="1" ht="34.5" customHeight="1">
      <c r="A68" s="95"/>
      <c r="B68" s="55" t="s">
        <v>259</v>
      </c>
      <c r="C68" s="200">
        <v>5062</v>
      </c>
      <c r="D68" s="163" t="s">
        <v>260</v>
      </c>
      <c r="E68" s="56" t="s">
        <v>261</v>
      </c>
      <c r="F68" s="124">
        <f>G68</f>
        <v>25000</v>
      </c>
      <c r="G68" s="205">
        <v>25000</v>
      </c>
      <c r="H68" s="124">
        <v>0</v>
      </c>
      <c r="I68" s="124">
        <v>0</v>
      </c>
      <c r="J68" s="158">
        <v>0</v>
      </c>
      <c r="K68" s="124">
        <v>0</v>
      </c>
      <c r="L68" s="124">
        <v>0</v>
      </c>
      <c r="M68" s="124">
        <v>0</v>
      </c>
      <c r="N68" s="124">
        <v>0</v>
      </c>
      <c r="O68" s="124">
        <v>0</v>
      </c>
      <c r="P68" s="124">
        <v>0</v>
      </c>
      <c r="Q68" s="123">
        <f>F68+K68</f>
        <v>25000</v>
      </c>
      <c r="R68" s="95"/>
    </row>
    <row r="69" spans="1:1025" s="96" customFormat="1" ht="20.45" customHeight="1">
      <c r="A69" s="95"/>
      <c r="B69" s="159"/>
      <c r="C69" s="198">
        <v>6000</v>
      </c>
      <c r="D69" s="106"/>
      <c r="E69" s="54" t="s">
        <v>262</v>
      </c>
      <c r="F69" s="108">
        <f t="shared" ref="F69:Q69" si="24">F70+F71</f>
        <v>2386558</v>
      </c>
      <c r="G69" s="108">
        <f t="shared" si="24"/>
        <v>2386558</v>
      </c>
      <c r="H69" s="108">
        <f t="shared" si="24"/>
        <v>8000</v>
      </c>
      <c r="I69" s="108">
        <f t="shared" si="24"/>
        <v>1000000</v>
      </c>
      <c r="J69" s="108">
        <f t="shared" si="24"/>
        <v>0</v>
      </c>
      <c r="K69" s="108">
        <f t="shared" si="24"/>
        <v>0</v>
      </c>
      <c r="L69" s="108">
        <f t="shared" si="24"/>
        <v>0</v>
      </c>
      <c r="M69" s="108">
        <f t="shared" si="24"/>
        <v>0</v>
      </c>
      <c r="N69" s="108">
        <f t="shared" si="24"/>
        <v>0</v>
      </c>
      <c r="O69" s="108">
        <f t="shared" si="24"/>
        <v>0</v>
      </c>
      <c r="P69" s="108">
        <f t="shared" si="24"/>
        <v>0</v>
      </c>
      <c r="Q69" s="108">
        <f t="shared" si="24"/>
        <v>2386558</v>
      </c>
      <c r="R69" s="95"/>
    </row>
    <row r="70" spans="1:1025" s="96" customFormat="1" ht="25.5" customHeight="1">
      <c r="A70" s="95"/>
      <c r="B70" s="55" t="s">
        <v>263</v>
      </c>
      <c r="C70" s="55" t="s">
        <v>264</v>
      </c>
      <c r="D70" s="163" t="s">
        <v>265</v>
      </c>
      <c r="E70" s="56" t="s">
        <v>266</v>
      </c>
      <c r="F70" s="124">
        <f>G70</f>
        <v>771798</v>
      </c>
      <c r="G70" s="205">
        <f>548000+223798</f>
        <v>771798</v>
      </c>
      <c r="H70" s="124">
        <v>0</v>
      </c>
      <c r="I70" s="124">
        <v>0</v>
      </c>
      <c r="J70" s="158">
        <v>0</v>
      </c>
      <c r="K70" s="124">
        <v>0</v>
      </c>
      <c r="L70" s="124">
        <v>0</v>
      </c>
      <c r="M70" s="124">
        <v>0</v>
      </c>
      <c r="N70" s="124">
        <v>0</v>
      </c>
      <c r="O70" s="124">
        <v>0</v>
      </c>
      <c r="P70" s="124">
        <v>0</v>
      </c>
      <c r="Q70" s="123">
        <f>F70+K70</f>
        <v>771798</v>
      </c>
      <c r="R70" s="164"/>
      <c r="S70" s="164"/>
    </row>
    <row r="71" spans="1:1025" s="96" customFormat="1" ht="25.5" customHeight="1">
      <c r="A71" s="95"/>
      <c r="B71" s="55" t="s">
        <v>267</v>
      </c>
      <c r="C71" s="55" t="s">
        <v>268</v>
      </c>
      <c r="D71" s="55" t="s">
        <v>265</v>
      </c>
      <c r="E71" s="56" t="s">
        <v>269</v>
      </c>
      <c r="F71" s="124">
        <f>G71</f>
        <v>1614760</v>
      </c>
      <c r="G71" s="205">
        <f>914760-500000+1000000+200000</f>
        <v>1614760</v>
      </c>
      <c r="H71" s="205">
        <v>8000</v>
      </c>
      <c r="I71" s="205">
        <f>500000-500000+1000000</f>
        <v>1000000</v>
      </c>
      <c r="J71" s="158">
        <v>0</v>
      </c>
      <c r="K71" s="124">
        <f>L71</f>
        <v>0</v>
      </c>
      <c r="L71" s="206">
        <v>0</v>
      </c>
      <c r="M71" s="124">
        <v>0</v>
      </c>
      <c r="N71" s="124">
        <v>0</v>
      </c>
      <c r="O71" s="124">
        <v>0</v>
      </c>
      <c r="P71" s="124">
        <f>L71</f>
        <v>0</v>
      </c>
      <c r="Q71" s="123">
        <f>F71+K71</f>
        <v>1614760</v>
      </c>
      <c r="R71" s="95"/>
    </row>
    <row r="72" spans="1:1025" s="166" customFormat="1" ht="25.5" customHeight="1">
      <c r="A72" s="165"/>
      <c r="B72" s="159"/>
      <c r="C72" s="159" t="s">
        <v>321</v>
      </c>
      <c r="D72" s="159"/>
      <c r="E72" s="54" t="s">
        <v>322</v>
      </c>
      <c r="F72" s="108">
        <f t="shared" ref="F72:Q72" si="25">F73+F79+F81+F83+F82+F74+F80</f>
        <v>764500</v>
      </c>
      <c r="G72" s="108">
        <f t="shared" si="25"/>
        <v>764500</v>
      </c>
      <c r="H72" s="108">
        <f t="shared" si="25"/>
        <v>0</v>
      </c>
      <c r="I72" s="108">
        <f t="shared" si="25"/>
        <v>0</v>
      </c>
      <c r="J72" s="108">
        <f t="shared" si="25"/>
        <v>0</v>
      </c>
      <c r="K72" s="108">
        <f t="shared" si="25"/>
        <v>1807700</v>
      </c>
      <c r="L72" s="108">
        <f t="shared" si="25"/>
        <v>1800000</v>
      </c>
      <c r="M72" s="108">
        <f t="shared" si="25"/>
        <v>7700</v>
      </c>
      <c r="N72" s="108">
        <f t="shared" si="25"/>
        <v>0</v>
      </c>
      <c r="O72" s="108">
        <f t="shared" si="25"/>
        <v>0</v>
      </c>
      <c r="P72" s="108">
        <f t="shared" si="25"/>
        <v>1800000</v>
      </c>
      <c r="Q72" s="108">
        <f t="shared" si="25"/>
        <v>2572200</v>
      </c>
      <c r="R72" s="108">
        <f>R73+R79+R81+R83+R82</f>
        <v>0</v>
      </c>
      <c r="S72" s="108">
        <f>S73+S79+S81+S83+S82</f>
        <v>0</v>
      </c>
    </row>
    <row r="73" spans="1:1025" s="96" customFormat="1" ht="25.5" customHeight="1">
      <c r="A73" s="95"/>
      <c r="B73" s="55" t="s">
        <v>270</v>
      </c>
      <c r="C73" s="55" t="s">
        <v>271</v>
      </c>
      <c r="D73" s="55" t="s">
        <v>272</v>
      </c>
      <c r="E73" s="56" t="s">
        <v>273</v>
      </c>
      <c r="F73" s="124">
        <f>G73</f>
        <v>150000</v>
      </c>
      <c r="G73" s="205">
        <f>50000+100000</f>
        <v>150000</v>
      </c>
      <c r="H73" s="167">
        <v>0</v>
      </c>
      <c r="I73" s="167">
        <v>0</v>
      </c>
      <c r="J73" s="167">
        <v>0</v>
      </c>
      <c r="K73" s="167">
        <v>0</v>
      </c>
      <c r="L73" s="167">
        <v>0</v>
      </c>
      <c r="M73" s="167">
        <v>0</v>
      </c>
      <c r="N73" s="167">
        <v>0</v>
      </c>
      <c r="O73" s="167">
        <v>0</v>
      </c>
      <c r="P73" s="167">
        <v>0</v>
      </c>
      <c r="Q73" s="167">
        <f t="shared" ref="Q73:Q83" si="26">F73+K73</f>
        <v>150000</v>
      </c>
      <c r="R73" s="95"/>
    </row>
    <row r="74" spans="1:1025" s="96" customFormat="1" ht="25.5" customHeight="1">
      <c r="A74" s="95"/>
      <c r="B74" s="55" t="s">
        <v>336</v>
      </c>
      <c r="C74" s="55" t="s">
        <v>337</v>
      </c>
      <c r="D74" s="55" t="s">
        <v>325</v>
      </c>
      <c r="E74" s="56" t="s">
        <v>338</v>
      </c>
      <c r="F74" s="124">
        <v>0</v>
      </c>
      <c r="G74" s="124">
        <v>0</v>
      </c>
      <c r="H74" s="124">
        <v>0</v>
      </c>
      <c r="I74" s="124">
        <v>0</v>
      </c>
      <c r="J74" s="124">
        <v>0</v>
      </c>
      <c r="K74" s="124">
        <f>L74</f>
        <v>150000</v>
      </c>
      <c r="L74" s="225">
        <v>150000</v>
      </c>
      <c r="M74" s="124">
        <v>0</v>
      </c>
      <c r="N74" s="124">
        <v>0</v>
      </c>
      <c r="O74" s="124">
        <v>0</v>
      </c>
      <c r="P74" s="124">
        <f>L74</f>
        <v>150000</v>
      </c>
      <c r="Q74" s="124">
        <f t="shared" si="26"/>
        <v>150000</v>
      </c>
      <c r="R74" s="95"/>
    </row>
    <row r="75" spans="1:1025" s="96" customFormat="1" ht="15.75" customHeight="1">
      <c r="A75" s="95"/>
      <c r="B75" s="276" t="s">
        <v>178</v>
      </c>
      <c r="C75" s="276" t="s">
        <v>179</v>
      </c>
      <c r="D75" s="276" t="s">
        <v>180</v>
      </c>
      <c r="E75" s="276" t="s">
        <v>181</v>
      </c>
      <c r="F75" s="278" t="s">
        <v>160</v>
      </c>
      <c r="G75" s="278"/>
      <c r="H75" s="278"/>
      <c r="I75" s="278"/>
      <c r="J75" s="278"/>
      <c r="K75" s="274" t="s">
        <v>9</v>
      </c>
      <c r="L75" s="274"/>
      <c r="M75" s="274"/>
      <c r="N75" s="274"/>
      <c r="O75" s="274"/>
      <c r="P75" s="274"/>
      <c r="Q75" s="275" t="s">
        <v>182</v>
      </c>
      <c r="R75" s="95"/>
    </row>
    <row r="76" spans="1:1025" s="96" customFormat="1" ht="20.25" customHeight="1">
      <c r="A76" s="95"/>
      <c r="B76" s="276"/>
      <c r="C76" s="276"/>
      <c r="D76" s="276"/>
      <c r="E76" s="276"/>
      <c r="F76" s="274" t="s">
        <v>10</v>
      </c>
      <c r="G76" s="276" t="s">
        <v>183</v>
      </c>
      <c r="H76" s="276" t="s">
        <v>184</v>
      </c>
      <c r="I76" s="276"/>
      <c r="J76" s="277" t="s">
        <v>185</v>
      </c>
      <c r="K76" s="274" t="str">
        <f>F76</f>
        <v>усього</v>
      </c>
      <c r="L76" s="276" t="s">
        <v>186</v>
      </c>
      <c r="M76" s="276" t="s">
        <v>183</v>
      </c>
      <c r="N76" s="276" t="s">
        <v>184</v>
      </c>
      <c r="O76" s="276"/>
      <c r="P76" s="276" t="s">
        <v>185</v>
      </c>
      <c r="Q76" s="275"/>
      <c r="R76" s="95"/>
    </row>
    <row r="77" spans="1:1025" s="96" customFormat="1" ht="93" customHeight="1">
      <c r="A77" s="95"/>
      <c r="B77" s="276"/>
      <c r="C77" s="276"/>
      <c r="D77" s="276"/>
      <c r="E77" s="276"/>
      <c r="F77" s="274"/>
      <c r="G77" s="276"/>
      <c r="H77" s="228" t="s">
        <v>187</v>
      </c>
      <c r="I77" s="228" t="s">
        <v>188</v>
      </c>
      <c r="J77" s="277"/>
      <c r="K77" s="274"/>
      <c r="L77" s="276"/>
      <c r="M77" s="276"/>
      <c r="N77" s="228" t="s">
        <v>187</v>
      </c>
      <c r="O77" s="228" t="s">
        <v>188</v>
      </c>
      <c r="P77" s="276"/>
      <c r="Q77" s="275"/>
      <c r="R77" s="95"/>
    </row>
    <row r="78" spans="1:1025" s="96" customFormat="1" ht="15.75" customHeight="1">
      <c r="A78" s="95"/>
      <c r="B78" s="228">
        <v>1</v>
      </c>
      <c r="C78" s="97">
        <v>2</v>
      </c>
      <c r="D78" s="97">
        <v>3</v>
      </c>
      <c r="E78" s="228">
        <v>4</v>
      </c>
      <c r="F78" s="228">
        <v>5</v>
      </c>
      <c r="G78" s="228">
        <v>6</v>
      </c>
      <c r="H78" s="228">
        <v>7</v>
      </c>
      <c r="I78" s="228">
        <v>8</v>
      </c>
      <c r="J78" s="229">
        <v>9</v>
      </c>
      <c r="K78" s="228">
        <v>10</v>
      </c>
      <c r="L78" s="228">
        <v>11</v>
      </c>
      <c r="M78" s="228">
        <v>12</v>
      </c>
      <c r="N78" s="228">
        <v>13</v>
      </c>
      <c r="O78" s="228">
        <v>14</v>
      </c>
      <c r="P78" s="228">
        <v>15</v>
      </c>
      <c r="Q78" s="98">
        <v>16</v>
      </c>
      <c r="R78" s="95"/>
    </row>
    <row r="79" spans="1:1025" ht="30.75" customHeight="1">
      <c r="A79" s="95"/>
      <c r="B79" s="55" t="s">
        <v>323</v>
      </c>
      <c r="C79" s="55" t="s">
        <v>324</v>
      </c>
      <c r="D79" s="55" t="s">
        <v>325</v>
      </c>
      <c r="E79" s="56" t="s">
        <v>326</v>
      </c>
      <c r="F79" s="124">
        <v>0</v>
      </c>
      <c r="G79" s="124">
        <v>0</v>
      </c>
      <c r="H79" s="124">
        <v>0</v>
      </c>
      <c r="I79" s="124">
        <v>0</v>
      </c>
      <c r="J79" s="124">
        <v>0</v>
      </c>
      <c r="K79" s="124">
        <f>L79</f>
        <v>650000</v>
      </c>
      <c r="L79" s="225">
        <v>650000</v>
      </c>
      <c r="M79" s="124">
        <v>0</v>
      </c>
      <c r="N79" s="124">
        <v>0</v>
      </c>
      <c r="O79" s="124">
        <v>0</v>
      </c>
      <c r="P79" s="124">
        <f>L79</f>
        <v>650000</v>
      </c>
      <c r="Q79" s="124">
        <f t="shared" si="26"/>
        <v>650000</v>
      </c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  <c r="BS79" s="168"/>
      <c r="BT79" s="168"/>
      <c r="BU79" s="168"/>
      <c r="BV79" s="168"/>
      <c r="BW79" s="168"/>
      <c r="BX79" s="168"/>
      <c r="BY79" s="168"/>
      <c r="BZ79" s="168"/>
      <c r="CA79" s="168"/>
      <c r="CB79" s="168"/>
      <c r="CC79" s="168"/>
      <c r="CD79" s="168"/>
      <c r="CE79" s="168"/>
      <c r="CF79" s="168"/>
      <c r="CG79" s="168"/>
      <c r="CH79" s="168"/>
      <c r="CI79" s="168"/>
      <c r="CJ79" s="168"/>
      <c r="CK79" s="168"/>
      <c r="CL79" s="168"/>
      <c r="CM79" s="168"/>
      <c r="CN79" s="168"/>
      <c r="CO79" s="168"/>
      <c r="CP79" s="168"/>
      <c r="CQ79" s="168"/>
      <c r="CR79" s="168"/>
      <c r="CS79" s="168"/>
      <c r="CT79" s="168"/>
      <c r="CU79" s="168"/>
      <c r="CV79" s="168"/>
      <c r="CW79" s="168"/>
      <c r="CX79" s="168"/>
      <c r="CY79" s="168"/>
      <c r="CZ79" s="168"/>
      <c r="DA79" s="168"/>
      <c r="DB79" s="168"/>
      <c r="DC79" s="168"/>
      <c r="DD79" s="168"/>
      <c r="DE79" s="168"/>
      <c r="DF79" s="168"/>
      <c r="DG79" s="168"/>
      <c r="DH79" s="168"/>
      <c r="DI79" s="168"/>
      <c r="DJ79" s="168"/>
      <c r="DK79" s="168"/>
      <c r="DL79" s="168"/>
      <c r="DM79" s="168"/>
      <c r="DN79" s="168"/>
      <c r="DO79" s="168"/>
      <c r="DP79" s="168"/>
      <c r="DQ79" s="168"/>
      <c r="DR79" s="168"/>
      <c r="DS79" s="168"/>
      <c r="DT79" s="168"/>
      <c r="DU79" s="168"/>
      <c r="DV79" s="168"/>
      <c r="DW79" s="168"/>
      <c r="DX79" s="168"/>
      <c r="DY79" s="168"/>
      <c r="DZ79" s="168"/>
      <c r="EA79" s="168"/>
      <c r="EB79" s="168"/>
      <c r="EC79" s="168"/>
      <c r="ED79" s="168"/>
      <c r="EE79" s="168"/>
      <c r="EF79" s="168"/>
      <c r="EG79" s="168"/>
      <c r="EH79" s="168"/>
      <c r="EI79" s="168"/>
      <c r="EJ79" s="168"/>
      <c r="EK79" s="168"/>
      <c r="EL79" s="168"/>
      <c r="EM79" s="168"/>
      <c r="EN79" s="168"/>
      <c r="EO79" s="168"/>
      <c r="EP79" s="168"/>
      <c r="EQ79" s="168"/>
      <c r="ER79" s="168"/>
      <c r="ES79" s="168"/>
      <c r="ET79" s="168"/>
      <c r="EU79" s="168"/>
      <c r="EV79" s="168"/>
      <c r="EW79" s="168"/>
      <c r="EX79" s="168"/>
      <c r="EY79" s="168"/>
      <c r="EZ79" s="168"/>
      <c r="FA79" s="168"/>
      <c r="FB79" s="168"/>
      <c r="FC79" s="168"/>
      <c r="FD79" s="168"/>
      <c r="FE79" s="168"/>
      <c r="FF79" s="168"/>
      <c r="FG79" s="168"/>
      <c r="FH79" s="168"/>
      <c r="FI79" s="168"/>
      <c r="FJ79" s="168"/>
      <c r="FK79" s="168"/>
      <c r="FL79" s="168"/>
      <c r="FM79" s="168"/>
      <c r="FN79" s="168"/>
      <c r="FO79" s="168"/>
      <c r="FP79" s="168"/>
      <c r="FQ79" s="168"/>
      <c r="FR79" s="168"/>
      <c r="FS79" s="168"/>
      <c r="FT79" s="168"/>
      <c r="FU79" s="168"/>
      <c r="FV79" s="168"/>
      <c r="FW79" s="168"/>
      <c r="FX79" s="168"/>
      <c r="FY79" s="168"/>
      <c r="FZ79" s="168"/>
      <c r="GA79" s="168"/>
      <c r="GB79" s="168"/>
      <c r="GC79" s="168"/>
      <c r="GD79" s="168"/>
      <c r="GE79" s="168"/>
      <c r="GF79" s="168"/>
      <c r="GG79" s="168"/>
      <c r="GH79" s="168"/>
      <c r="GI79" s="168"/>
      <c r="GJ79" s="168"/>
      <c r="GK79" s="168"/>
      <c r="GL79" s="168"/>
      <c r="GM79" s="168"/>
      <c r="GN79" s="168"/>
      <c r="GO79" s="168"/>
      <c r="GP79" s="168"/>
      <c r="GQ79" s="168"/>
      <c r="GR79" s="168"/>
      <c r="GS79" s="168"/>
      <c r="GT79" s="168"/>
      <c r="GU79" s="168"/>
      <c r="GV79" s="168"/>
      <c r="GW79" s="168"/>
      <c r="GX79" s="168"/>
      <c r="GY79" s="168"/>
      <c r="GZ79" s="168"/>
      <c r="HA79" s="168"/>
      <c r="HB79" s="168"/>
      <c r="HC79" s="168"/>
      <c r="HD79" s="168"/>
      <c r="HE79" s="168"/>
      <c r="HF79" s="168"/>
      <c r="HG79" s="168"/>
      <c r="HH79" s="168"/>
      <c r="HI79" s="168"/>
      <c r="HJ79" s="168"/>
      <c r="HK79" s="168"/>
      <c r="HL79" s="168"/>
      <c r="HM79" s="168"/>
      <c r="HN79" s="168"/>
      <c r="HO79" s="168"/>
      <c r="HP79" s="168"/>
      <c r="HQ79" s="168"/>
      <c r="HR79" s="168"/>
      <c r="HS79" s="168"/>
      <c r="HT79" s="168"/>
      <c r="HU79" s="168"/>
      <c r="HV79" s="168"/>
      <c r="HW79" s="168"/>
      <c r="HX79" s="168"/>
      <c r="HY79" s="168"/>
      <c r="HZ79" s="168"/>
      <c r="IA79" s="168"/>
      <c r="IB79" s="168"/>
      <c r="IC79" s="168"/>
      <c r="ID79" s="168"/>
      <c r="IE79" s="168"/>
      <c r="IF79" s="168"/>
      <c r="IG79" s="168"/>
      <c r="IH79" s="168"/>
      <c r="II79" s="168"/>
      <c r="IJ79" s="168"/>
      <c r="IK79" s="168"/>
      <c r="IL79" s="168"/>
      <c r="IM79" s="168"/>
      <c r="IN79" s="168"/>
      <c r="IO79" s="168"/>
      <c r="IP79" s="168"/>
      <c r="IQ79" s="168"/>
      <c r="IR79" s="168"/>
      <c r="IS79" s="168"/>
      <c r="IT79" s="168"/>
      <c r="IU79" s="168"/>
      <c r="IV79" s="168"/>
      <c r="IW79" s="168"/>
      <c r="IX79" s="168"/>
      <c r="IY79" s="168"/>
      <c r="IZ79" s="168"/>
      <c r="JA79" s="168"/>
      <c r="JB79" s="168"/>
      <c r="JC79" s="168"/>
      <c r="JD79" s="168"/>
      <c r="JE79" s="168"/>
      <c r="JF79" s="168"/>
      <c r="JG79" s="168"/>
      <c r="JH79" s="168"/>
      <c r="JI79" s="168"/>
      <c r="JJ79" s="168"/>
      <c r="JK79" s="168"/>
      <c r="JL79" s="168"/>
      <c r="JM79" s="168"/>
      <c r="JN79" s="168"/>
      <c r="JO79" s="168"/>
      <c r="JP79" s="168"/>
      <c r="JQ79" s="168"/>
      <c r="JR79" s="168"/>
      <c r="JS79" s="168"/>
      <c r="JT79" s="168"/>
      <c r="JU79" s="168"/>
      <c r="JV79" s="168"/>
      <c r="JW79" s="168"/>
      <c r="JX79" s="168"/>
      <c r="JY79" s="168"/>
      <c r="JZ79" s="168"/>
      <c r="KA79" s="168"/>
      <c r="KB79" s="168"/>
      <c r="KC79" s="168"/>
      <c r="KD79" s="168"/>
      <c r="KE79" s="168"/>
      <c r="KF79" s="168"/>
      <c r="KG79" s="168"/>
      <c r="KH79" s="168"/>
      <c r="KI79" s="168"/>
      <c r="KJ79" s="168"/>
      <c r="KK79" s="168"/>
      <c r="KL79" s="168"/>
      <c r="KM79" s="168"/>
      <c r="KN79" s="168"/>
      <c r="KO79" s="168"/>
      <c r="KP79" s="168"/>
      <c r="KQ79" s="168"/>
      <c r="KR79" s="168"/>
      <c r="KS79" s="168"/>
      <c r="KT79" s="168"/>
      <c r="KU79" s="168"/>
      <c r="KV79" s="168"/>
      <c r="KW79" s="168"/>
      <c r="KX79" s="168"/>
      <c r="KY79" s="168"/>
      <c r="KZ79" s="168"/>
      <c r="LA79" s="168"/>
      <c r="LB79" s="168"/>
      <c r="LC79" s="168"/>
      <c r="LD79" s="168"/>
      <c r="LE79" s="168"/>
      <c r="LF79" s="168"/>
      <c r="LG79" s="168"/>
      <c r="LH79" s="168"/>
      <c r="LI79" s="168"/>
      <c r="LJ79" s="168"/>
      <c r="LK79" s="168"/>
      <c r="LL79" s="168"/>
      <c r="LM79" s="168"/>
      <c r="LN79" s="168"/>
      <c r="LO79" s="168"/>
      <c r="LP79" s="168"/>
      <c r="LQ79" s="168"/>
      <c r="LR79" s="168"/>
      <c r="LS79" s="168"/>
      <c r="LT79" s="168"/>
      <c r="LU79" s="168"/>
      <c r="LV79" s="168"/>
      <c r="LW79" s="168"/>
      <c r="LX79" s="168"/>
      <c r="LY79" s="168"/>
      <c r="LZ79" s="168"/>
      <c r="MA79" s="168"/>
      <c r="MB79" s="168"/>
      <c r="MC79" s="168"/>
      <c r="MD79" s="168"/>
      <c r="ME79" s="168"/>
      <c r="MF79" s="168"/>
      <c r="MG79" s="168"/>
      <c r="MH79" s="168"/>
      <c r="MI79" s="168"/>
      <c r="MJ79" s="168"/>
      <c r="MK79" s="168"/>
      <c r="ML79" s="168"/>
      <c r="MM79" s="168"/>
      <c r="MN79" s="168"/>
      <c r="MO79" s="168"/>
      <c r="MP79" s="168"/>
      <c r="MQ79" s="168"/>
      <c r="MR79" s="168"/>
      <c r="MS79" s="168"/>
      <c r="MT79" s="168"/>
      <c r="MU79" s="168"/>
      <c r="MV79" s="168"/>
      <c r="MW79" s="168"/>
      <c r="MX79" s="168"/>
      <c r="MY79" s="168"/>
      <c r="MZ79" s="168"/>
      <c r="NA79" s="168"/>
      <c r="NB79" s="168"/>
      <c r="NC79" s="168"/>
      <c r="ND79" s="168"/>
      <c r="NE79" s="168"/>
      <c r="NF79" s="168"/>
      <c r="NG79" s="168"/>
      <c r="NH79" s="168"/>
      <c r="NI79" s="168"/>
      <c r="NJ79" s="168"/>
      <c r="NK79" s="168"/>
      <c r="NL79" s="168"/>
      <c r="NM79" s="168"/>
      <c r="NN79" s="168"/>
      <c r="NO79" s="168"/>
      <c r="NP79" s="168"/>
      <c r="NQ79" s="168"/>
      <c r="NR79" s="168"/>
      <c r="NS79" s="168"/>
      <c r="NT79" s="168"/>
      <c r="NU79" s="168"/>
      <c r="NV79" s="168"/>
      <c r="NW79" s="168"/>
      <c r="NX79" s="168"/>
      <c r="NY79" s="168"/>
      <c r="NZ79" s="168"/>
      <c r="OA79" s="168"/>
      <c r="OB79" s="168"/>
      <c r="OC79" s="168"/>
      <c r="OD79" s="168"/>
      <c r="OE79" s="168"/>
      <c r="OF79" s="168"/>
      <c r="OG79" s="168"/>
      <c r="OH79" s="168"/>
      <c r="OI79" s="168"/>
      <c r="OJ79" s="168"/>
      <c r="OK79" s="168"/>
      <c r="OL79" s="168"/>
      <c r="OM79" s="168"/>
      <c r="ON79" s="168"/>
      <c r="OO79" s="168"/>
      <c r="OP79" s="168"/>
      <c r="OQ79" s="168"/>
      <c r="OR79" s="168"/>
      <c r="OS79" s="168"/>
      <c r="OT79" s="168"/>
      <c r="OU79" s="168"/>
      <c r="OV79" s="168"/>
      <c r="OW79" s="168"/>
      <c r="OX79" s="168"/>
      <c r="OY79" s="168"/>
      <c r="OZ79" s="168"/>
      <c r="PA79" s="168"/>
      <c r="PB79" s="168"/>
      <c r="PC79" s="168"/>
      <c r="PD79" s="168"/>
      <c r="PE79" s="168"/>
      <c r="PF79" s="168"/>
      <c r="PG79" s="168"/>
      <c r="PH79" s="168"/>
      <c r="PI79" s="168"/>
      <c r="PJ79" s="168"/>
      <c r="PK79" s="168"/>
      <c r="PL79" s="168"/>
      <c r="PM79" s="168"/>
      <c r="PN79" s="168"/>
      <c r="PO79" s="168"/>
      <c r="PP79" s="168"/>
      <c r="PQ79" s="168"/>
      <c r="PR79" s="168"/>
      <c r="PS79" s="168"/>
      <c r="PT79" s="168"/>
      <c r="PU79" s="168"/>
      <c r="PV79" s="168"/>
      <c r="PW79" s="168"/>
      <c r="PX79" s="168"/>
      <c r="PY79" s="168"/>
      <c r="PZ79" s="168"/>
      <c r="QA79" s="168"/>
      <c r="QB79" s="168"/>
      <c r="QC79" s="168"/>
      <c r="QD79" s="168"/>
      <c r="QE79" s="168"/>
      <c r="QF79" s="168"/>
      <c r="QG79" s="168"/>
      <c r="QH79" s="168"/>
      <c r="QI79" s="168"/>
      <c r="QJ79" s="168"/>
      <c r="QK79" s="168"/>
      <c r="QL79" s="168"/>
      <c r="QM79" s="168"/>
      <c r="QN79" s="168"/>
      <c r="QO79" s="168"/>
      <c r="QP79" s="168"/>
      <c r="QQ79" s="168"/>
      <c r="QR79" s="168"/>
      <c r="QS79" s="168"/>
      <c r="QT79" s="168"/>
      <c r="QU79" s="168"/>
      <c r="QV79" s="168"/>
      <c r="QW79" s="168"/>
      <c r="QX79" s="168"/>
      <c r="QY79" s="168"/>
      <c r="QZ79" s="168"/>
      <c r="RA79" s="168"/>
      <c r="RB79" s="168"/>
      <c r="RC79" s="168"/>
      <c r="RD79" s="168"/>
      <c r="RE79" s="168"/>
      <c r="RF79" s="168"/>
      <c r="RG79" s="168"/>
      <c r="RH79" s="168"/>
      <c r="RI79" s="168"/>
      <c r="RJ79" s="168"/>
      <c r="RK79" s="168"/>
      <c r="RL79" s="168"/>
      <c r="RM79" s="168"/>
      <c r="RN79" s="168"/>
      <c r="RO79" s="168"/>
      <c r="RP79" s="168"/>
      <c r="RQ79" s="168"/>
      <c r="RR79" s="168"/>
      <c r="RS79" s="168"/>
      <c r="RT79" s="168"/>
      <c r="RU79" s="168"/>
      <c r="RV79" s="168"/>
      <c r="RW79" s="168"/>
      <c r="RX79" s="168"/>
      <c r="RY79" s="168"/>
      <c r="RZ79" s="168"/>
      <c r="SA79" s="168"/>
      <c r="SB79" s="168"/>
      <c r="SC79" s="168"/>
      <c r="SD79" s="168"/>
      <c r="SE79" s="168"/>
      <c r="SF79" s="168"/>
      <c r="SG79" s="168"/>
      <c r="SH79" s="168"/>
      <c r="SI79" s="168"/>
      <c r="SJ79" s="168"/>
      <c r="SK79" s="168"/>
      <c r="SL79" s="168"/>
      <c r="SM79" s="168"/>
      <c r="SN79" s="168"/>
      <c r="SO79" s="168"/>
      <c r="SP79" s="168"/>
      <c r="SQ79" s="168"/>
      <c r="SR79" s="168"/>
      <c r="SS79" s="168"/>
      <c r="ST79" s="168"/>
      <c r="SU79" s="168"/>
      <c r="SV79" s="168"/>
      <c r="SW79" s="168"/>
      <c r="SX79" s="168"/>
      <c r="SY79" s="168"/>
      <c r="SZ79" s="168"/>
      <c r="TA79" s="168"/>
      <c r="TB79" s="168"/>
      <c r="TC79" s="168"/>
      <c r="TD79" s="168"/>
      <c r="TE79" s="168"/>
      <c r="TF79" s="168"/>
      <c r="TG79" s="168"/>
      <c r="TH79" s="168"/>
      <c r="TI79" s="168"/>
      <c r="TJ79" s="168"/>
      <c r="TK79" s="168"/>
      <c r="TL79" s="168"/>
      <c r="TM79" s="168"/>
      <c r="TN79" s="168"/>
      <c r="TO79" s="168"/>
      <c r="TP79" s="168"/>
      <c r="TQ79" s="168"/>
      <c r="TR79" s="168"/>
      <c r="TS79" s="168"/>
      <c r="TT79" s="168"/>
      <c r="TU79" s="168"/>
      <c r="TV79" s="168"/>
      <c r="TW79" s="168"/>
      <c r="TX79" s="168"/>
      <c r="TY79" s="168"/>
      <c r="TZ79" s="168"/>
      <c r="UA79" s="168"/>
      <c r="UB79" s="168"/>
      <c r="UC79" s="168"/>
      <c r="UD79" s="168"/>
      <c r="UE79" s="168"/>
      <c r="UF79" s="168"/>
      <c r="UG79" s="168"/>
      <c r="UH79" s="168"/>
      <c r="UI79" s="168"/>
      <c r="UJ79" s="168"/>
      <c r="UK79" s="168"/>
      <c r="UL79" s="168"/>
      <c r="UM79" s="168"/>
      <c r="UN79" s="168"/>
      <c r="UO79" s="168"/>
      <c r="UP79" s="168"/>
      <c r="UQ79" s="168"/>
      <c r="UR79" s="168"/>
      <c r="US79" s="168"/>
      <c r="UT79" s="168"/>
      <c r="UU79" s="168"/>
      <c r="UV79" s="168"/>
      <c r="UW79" s="168"/>
      <c r="UX79" s="168"/>
      <c r="UY79" s="168"/>
      <c r="UZ79" s="168"/>
      <c r="VA79" s="168"/>
      <c r="VB79" s="168"/>
      <c r="VC79" s="168"/>
      <c r="VD79" s="168"/>
      <c r="VE79" s="168"/>
      <c r="VF79" s="168"/>
      <c r="VG79" s="168"/>
      <c r="VH79" s="168"/>
      <c r="VI79" s="168"/>
      <c r="VJ79" s="168"/>
      <c r="VK79" s="168"/>
      <c r="VL79" s="168"/>
      <c r="VM79" s="168"/>
      <c r="VN79" s="168"/>
      <c r="VO79" s="168"/>
      <c r="VP79" s="168"/>
      <c r="VQ79" s="168"/>
      <c r="VR79" s="168"/>
      <c r="VS79" s="168"/>
      <c r="VT79" s="168"/>
      <c r="VU79" s="168"/>
      <c r="VV79" s="168"/>
      <c r="VW79" s="168"/>
      <c r="VX79" s="168"/>
      <c r="VY79" s="168"/>
      <c r="VZ79" s="168"/>
      <c r="WA79" s="168"/>
      <c r="WB79" s="168"/>
      <c r="WC79" s="168"/>
      <c r="WD79" s="168"/>
      <c r="WE79" s="168"/>
      <c r="WF79" s="168"/>
      <c r="WG79" s="168"/>
      <c r="WH79" s="168"/>
      <c r="WI79" s="168"/>
      <c r="WJ79" s="168"/>
      <c r="WK79" s="168"/>
      <c r="WL79" s="168"/>
      <c r="WM79" s="168"/>
      <c r="WN79" s="168"/>
      <c r="WO79" s="168"/>
      <c r="WP79" s="168"/>
      <c r="WQ79" s="168"/>
      <c r="WR79" s="168"/>
      <c r="WS79" s="168"/>
      <c r="WT79" s="168"/>
      <c r="WU79" s="168"/>
      <c r="WV79" s="168"/>
      <c r="WW79" s="168"/>
      <c r="WX79" s="168"/>
      <c r="WY79" s="168"/>
      <c r="WZ79" s="168"/>
      <c r="XA79" s="168"/>
      <c r="XB79" s="168"/>
      <c r="XC79" s="168"/>
      <c r="XD79" s="168"/>
      <c r="XE79" s="168"/>
      <c r="XF79" s="168"/>
      <c r="XG79" s="168"/>
      <c r="XH79" s="168"/>
      <c r="XI79" s="168"/>
      <c r="XJ79" s="168"/>
      <c r="XK79" s="168"/>
      <c r="XL79" s="168"/>
      <c r="XM79" s="168"/>
      <c r="XN79" s="168"/>
      <c r="XO79" s="168"/>
      <c r="XP79" s="168"/>
      <c r="XQ79" s="168"/>
      <c r="XR79" s="168"/>
      <c r="XS79" s="168"/>
      <c r="XT79" s="168"/>
      <c r="XU79" s="168"/>
      <c r="XV79" s="168"/>
      <c r="XW79" s="168"/>
      <c r="XX79" s="168"/>
      <c r="XY79" s="168"/>
      <c r="XZ79" s="168"/>
      <c r="YA79" s="168"/>
      <c r="YB79" s="168"/>
      <c r="YC79" s="168"/>
      <c r="YD79" s="168"/>
      <c r="YE79" s="168"/>
      <c r="YF79" s="168"/>
      <c r="YG79" s="168"/>
      <c r="YH79" s="168"/>
      <c r="YI79" s="168"/>
      <c r="YJ79" s="168"/>
      <c r="YK79" s="168"/>
      <c r="YL79" s="168"/>
      <c r="YM79" s="168"/>
      <c r="YN79" s="168"/>
      <c r="YO79" s="168"/>
      <c r="YP79" s="168"/>
      <c r="YQ79" s="168"/>
      <c r="YR79" s="168"/>
      <c r="YS79" s="168"/>
      <c r="YT79" s="168"/>
      <c r="YU79" s="168"/>
      <c r="YV79" s="168"/>
      <c r="YW79" s="168"/>
      <c r="YX79" s="168"/>
      <c r="YY79" s="168"/>
      <c r="YZ79" s="168"/>
      <c r="ZA79" s="168"/>
      <c r="ZB79" s="168"/>
      <c r="ZC79" s="168"/>
      <c r="ZD79" s="168"/>
      <c r="ZE79" s="168"/>
      <c r="ZF79" s="168"/>
      <c r="ZG79" s="168"/>
      <c r="ZH79" s="168"/>
      <c r="ZI79" s="168"/>
      <c r="ZJ79" s="168"/>
      <c r="ZK79" s="168"/>
      <c r="ZL79" s="168"/>
      <c r="ZM79" s="168"/>
      <c r="ZN79" s="168"/>
      <c r="ZO79" s="168"/>
      <c r="ZP79" s="168"/>
      <c r="ZQ79" s="168"/>
      <c r="ZR79" s="168"/>
      <c r="ZS79" s="168"/>
      <c r="ZT79" s="168"/>
      <c r="ZU79" s="168"/>
      <c r="ZV79" s="168"/>
      <c r="ZW79" s="168"/>
      <c r="ZX79" s="168"/>
      <c r="ZY79" s="168"/>
      <c r="ZZ79" s="168"/>
      <c r="AAA79" s="168"/>
      <c r="AAB79" s="168"/>
      <c r="AAC79" s="168"/>
      <c r="AAD79" s="168"/>
      <c r="AAE79" s="168"/>
      <c r="AAF79" s="168"/>
      <c r="AAG79" s="168"/>
      <c r="AAH79" s="168"/>
      <c r="AAI79" s="168"/>
      <c r="AAJ79" s="168"/>
      <c r="AAK79" s="168"/>
      <c r="AAL79" s="168"/>
      <c r="AAM79" s="168"/>
      <c r="AAN79" s="168"/>
      <c r="AAO79" s="168"/>
      <c r="AAP79" s="168"/>
      <c r="AAQ79" s="168"/>
      <c r="AAR79" s="168"/>
      <c r="AAS79" s="168"/>
      <c r="AAT79" s="168"/>
      <c r="AAU79" s="168"/>
      <c r="AAV79" s="168"/>
      <c r="AAW79" s="168"/>
      <c r="AAX79" s="168"/>
      <c r="AAY79" s="168"/>
      <c r="AAZ79" s="168"/>
      <c r="ABA79" s="168"/>
      <c r="ABB79" s="168"/>
      <c r="ABC79" s="168"/>
      <c r="ABD79" s="168"/>
      <c r="ABE79" s="168"/>
      <c r="ABF79" s="168"/>
      <c r="ABG79" s="168"/>
      <c r="ABH79" s="168"/>
      <c r="ABI79" s="168"/>
      <c r="ABJ79" s="168"/>
      <c r="ABK79" s="168"/>
      <c r="ABL79" s="168"/>
      <c r="ABM79" s="168"/>
      <c r="ABN79" s="168"/>
      <c r="ABO79" s="168"/>
      <c r="ABP79" s="168"/>
      <c r="ABQ79" s="168"/>
      <c r="ABR79" s="168"/>
      <c r="ABS79" s="168"/>
      <c r="ABT79" s="168"/>
      <c r="ABU79" s="168"/>
      <c r="ABV79" s="168"/>
      <c r="ABW79" s="168"/>
      <c r="ABX79" s="168"/>
      <c r="ABY79" s="168"/>
      <c r="ABZ79" s="168"/>
      <c r="ACA79" s="168"/>
      <c r="ACB79" s="168"/>
      <c r="ACC79" s="168"/>
      <c r="ACD79" s="168"/>
      <c r="ACE79" s="168"/>
      <c r="ACF79" s="168"/>
      <c r="ACG79" s="168"/>
      <c r="ACH79" s="168"/>
      <c r="ACI79" s="168"/>
      <c r="ACJ79" s="168"/>
      <c r="ACK79" s="168"/>
      <c r="ACL79" s="168"/>
      <c r="ACM79" s="168"/>
      <c r="ACN79" s="168"/>
      <c r="ACO79" s="168"/>
      <c r="ACP79" s="168"/>
      <c r="ACQ79" s="168"/>
      <c r="ACR79" s="168"/>
      <c r="ACS79" s="168"/>
      <c r="ACT79" s="168"/>
      <c r="ACU79" s="168"/>
      <c r="ACV79" s="168"/>
      <c r="ACW79" s="168"/>
      <c r="ACX79" s="168"/>
      <c r="ACY79" s="168"/>
      <c r="ACZ79" s="168"/>
      <c r="ADA79" s="168"/>
      <c r="ADB79" s="168"/>
      <c r="ADC79" s="168"/>
      <c r="ADD79" s="168"/>
      <c r="ADE79" s="168"/>
      <c r="ADF79" s="168"/>
      <c r="ADG79" s="168"/>
      <c r="ADH79" s="168"/>
      <c r="ADI79" s="168"/>
      <c r="ADJ79" s="168"/>
      <c r="ADK79" s="168"/>
      <c r="ADL79" s="168"/>
      <c r="ADM79" s="168"/>
      <c r="ADN79" s="168"/>
      <c r="ADO79" s="168"/>
      <c r="ADP79" s="168"/>
      <c r="ADQ79" s="168"/>
      <c r="ADR79" s="168"/>
      <c r="ADS79" s="168"/>
      <c r="ADT79" s="168"/>
      <c r="ADU79" s="168"/>
      <c r="ADV79" s="168"/>
      <c r="ADW79" s="168"/>
      <c r="ADX79" s="168"/>
      <c r="ADY79" s="168"/>
      <c r="ADZ79" s="168"/>
      <c r="AEA79" s="168"/>
      <c r="AEB79" s="168"/>
      <c r="AEC79" s="168"/>
      <c r="AED79" s="168"/>
      <c r="AEE79" s="168"/>
      <c r="AEF79" s="168"/>
      <c r="AEG79" s="168"/>
      <c r="AEH79" s="168"/>
      <c r="AEI79" s="168"/>
      <c r="AEJ79" s="168"/>
      <c r="AEK79" s="168"/>
      <c r="AEL79" s="168"/>
      <c r="AEM79" s="168"/>
      <c r="AEN79" s="168"/>
      <c r="AEO79" s="168"/>
      <c r="AEP79" s="168"/>
      <c r="AEQ79" s="168"/>
      <c r="AER79" s="168"/>
      <c r="AES79" s="168"/>
      <c r="AET79" s="168"/>
      <c r="AEU79" s="168"/>
      <c r="AEV79" s="168"/>
      <c r="AEW79" s="168"/>
      <c r="AEX79" s="168"/>
      <c r="AEY79" s="168"/>
      <c r="AEZ79" s="168"/>
      <c r="AFA79" s="168"/>
      <c r="AFB79" s="168"/>
      <c r="AFC79" s="168"/>
      <c r="AFD79" s="168"/>
      <c r="AFE79" s="168"/>
      <c r="AFF79" s="168"/>
      <c r="AFG79" s="168"/>
      <c r="AFH79" s="168"/>
      <c r="AFI79" s="168"/>
      <c r="AFJ79" s="168"/>
      <c r="AFK79" s="168"/>
      <c r="AFL79" s="168"/>
      <c r="AFM79" s="168"/>
      <c r="AFN79" s="168"/>
      <c r="AFO79" s="168"/>
      <c r="AFP79" s="168"/>
      <c r="AFQ79" s="168"/>
      <c r="AFR79" s="168"/>
      <c r="AFS79" s="168"/>
      <c r="AFT79" s="168"/>
      <c r="AFU79" s="168"/>
      <c r="AFV79" s="168"/>
      <c r="AFW79" s="168"/>
      <c r="AFX79" s="168"/>
      <c r="AFY79" s="168"/>
      <c r="AFZ79" s="168"/>
      <c r="AGA79" s="168"/>
      <c r="AGB79" s="168"/>
      <c r="AGC79" s="168"/>
      <c r="AGD79" s="168"/>
      <c r="AGE79" s="168"/>
      <c r="AGF79" s="168"/>
      <c r="AGG79" s="168"/>
      <c r="AGH79" s="168"/>
      <c r="AGI79" s="168"/>
      <c r="AGJ79" s="168"/>
      <c r="AGK79" s="168"/>
      <c r="AGL79" s="168"/>
      <c r="AGM79" s="168"/>
      <c r="AGN79" s="168"/>
      <c r="AGO79" s="168"/>
      <c r="AGP79" s="168"/>
      <c r="AGQ79" s="168"/>
      <c r="AGR79" s="168"/>
      <c r="AGS79" s="168"/>
      <c r="AGT79" s="168"/>
      <c r="AGU79" s="168"/>
      <c r="AGV79" s="168"/>
      <c r="AGW79" s="168"/>
      <c r="AGX79" s="168"/>
      <c r="AGY79" s="168"/>
      <c r="AGZ79" s="168"/>
      <c r="AHA79" s="168"/>
      <c r="AHB79" s="168"/>
      <c r="AHC79" s="168"/>
      <c r="AHD79" s="168"/>
      <c r="AHE79" s="168"/>
      <c r="AHF79" s="168"/>
      <c r="AHG79" s="168"/>
      <c r="AHH79" s="168"/>
      <c r="AHI79" s="168"/>
      <c r="AHJ79" s="168"/>
      <c r="AHK79" s="168"/>
      <c r="AHL79" s="168"/>
      <c r="AHM79" s="168"/>
      <c r="AHN79" s="168"/>
      <c r="AHO79" s="168"/>
      <c r="AHP79" s="168"/>
      <c r="AHQ79" s="168"/>
      <c r="AHR79" s="168"/>
      <c r="AHS79" s="168"/>
      <c r="AHT79" s="168"/>
      <c r="AHU79" s="168"/>
      <c r="AHV79" s="168"/>
      <c r="AHW79" s="168"/>
      <c r="AHX79" s="168"/>
      <c r="AHY79" s="168"/>
      <c r="AHZ79" s="168"/>
      <c r="AIA79" s="168"/>
      <c r="AIB79" s="168"/>
      <c r="AIC79" s="168"/>
      <c r="AID79" s="168"/>
      <c r="AIE79" s="168"/>
      <c r="AIF79" s="168"/>
      <c r="AIG79" s="168"/>
      <c r="AIH79" s="168"/>
      <c r="AII79" s="168"/>
      <c r="AIJ79" s="168"/>
      <c r="AIK79" s="168"/>
      <c r="AIL79" s="168"/>
      <c r="AIM79" s="168"/>
      <c r="AIN79" s="168"/>
      <c r="AIO79" s="168"/>
      <c r="AIP79" s="168"/>
      <c r="AIQ79" s="168"/>
      <c r="AIR79" s="168"/>
      <c r="AIS79" s="168"/>
      <c r="AIT79" s="168"/>
      <c r="AIU79" s="168"/>
      <c r="AIV79" s="168"/>
      <c r="AIW79" s="168"/>
      <c r="AIX79" s="168"/>
      <c r="AIY79" s="168"/>
      <c r="AIZ79" s="168"/>
      <c r="AJA79" s="168"/>
      <c r="AJB79" s="168"/>
      <c r="AJC79" s="168"/>
      <c r="AJD79" s="168"/>
      <c r="AJE79" s="168"/>
      <c r="AJF79" s="168"/>
      <c r="AJG79" s="168"/>
      <c r="AJH79" s="168"/>
      <c r="AJI79" s="168"/>
      <c r="AJJ79" s="168"/>
      <c r="AJK79" s="168"/>
      <c r="AJL79" s="168"/>
      <c r="AJM79" s="168"/>
      <c r="AJN79" s="168"/>
      <c r="AJO79" s="168"/>
      <c r="AJP79" s="168"/>
      <c r="AJQ79" s="168"/>
      <c r="AJR79" s="168"/>
      <c r="AJS79" s="168"/>
      <c r="AJT79" s="168"/>
      <c r="AJU79" s="168"/>
      <c r="AJV79" s="168"/>
      <c r="AJW79" s="168"/>
      <c r="AJX79" s="168"/>
      <c r="AJY79" s="168"/>
      <c r="AJZ79" s="168"/>
      <c r="AKA79" s="168"/>
      <c r="AKB79" s="168"/>
      <c r="AKC79" s="168"/>
      <c r="AKD79" s="168"/>
      <c r="AKE79" s="168"/>
      <c r="AKF79" s="168"/>
      <c r="AKG79" s="168"/>
      <c r="AKH79" s="168"/>
      <c r="AKI79" s="168"/>
      <c r="AKJ79" s="168"/>
      <c r="AKK79" s="168"/>
      <c r="AKL79" s="168"/>
      <c r="AKM79" s="168"/>
      <c r="AKN79" s="168"/>
      <c r="AKO79" s="168"/>
      <c r="AKP79" s="168"/>
      <c r="AKQ79" s="168"/>
      <c r="AKR79" s="168"/>
      <c r="AKS79" s="168"/>
      <c r="AKT79" s="168"/>
      <c r="AKU79" s="168"/>
      <c r="AKV79" s="168"/>
      <c r="AKW79" s="168"/>
      <c r="AKX79" s="168"/>
      <c r="AKY79" s="168"/>
      <c r="AKZ79" s="168"/>
      <c r="ALA79" s="168"/>
      <c r="ALB79" s="168"/>
      <c r="ALC79" s="168"/>
      <c r="ALD79" s="168"/>
      <c r="ALE79" s="168"/>
      <c r="ALF79" s="168"/>
      <c r="ALG79" s="168"/>
      <c r="ALH79" s="168"/>
      <c r="ALI79" s="168"/>
      <c r="ALJ79" s="168"/>
      <c r="ALK79" s="168"/>
      <c r="ALL79" s="168"/>
      <c r="ALM79" s="168"/>
      <c r="ALN79" s="168"/>
      <c r="ALO79" s="168"/>
      <c r="ALP79" s="168"/>
      <c r="ALQ79" s="168"/>
      <c r="ALR79" s="168"/>
      <c r="ALS79" s="168"/>
      <c r="ALT79" s="168"/>
      <c r="ALU79" s="168"/>
      <c r="ALV79" s="168"/>
      <c r="ALW79" s="168"/>
      <c r="ALX79" s="168"/>
      <c r="ALY79" s="168"/>
      <c r="ALZ79" s="168"/>
      <c r="AMA79" s="168"/>
      <c r="AMB79" s="168"/>
      <c r="AMC79" s="168"/>
      <c r="AMD79" s="168"/>
      <c r="AME79" s="168"/>
      <c r="AMF79" s="168"/>
      <c r="AMG79" s="168"/>
      <c r="AMH79" s="168"/>
      <c r="AMI79" s="168"/>
      <c r="AMJ79" s="168"/>
      <c r="AMK79" s="168"/>
    </row>
    <row r="80" spans="1:1025" ht="30.75" customHeight="1">
      <c r="A80" s="95"/>
      <c r="B80" s="224" t="s">
        <v>349</v>
      </c>
      <c r="C80" s="212" t="s">
        <v>345</v>
      </c>
      <c r="D80" s="212" t="s">
        <v>325</v>
      </c>
      <c r="E80" s="234" t="s">
        <v>350</v>
      </c>
      <c r="F80" s="124">
        <v>0</v>
      </c>
      <c r="G80" s="124">
        <v>0</v>
      </c>
      <c r="H80" s="124">
        <v>0</v>
      </c>
      <c r="I80" s="124">
        <v>0</v>
      </c>
      <c r="J80" s="124">
        <v>0</v>
      </c>
      <c r="K80" s="124">
        <f>L80</f>
        <v>1000000</v>
      </c>
      <c r="L80" s="226">
        <v>1000000</v>
      </c>
      <c r="M80" s="124">
        <v>0</v>
      </c>
      <c r="N80" s="124">
        <v>0</v>
      </c>
      <c r="O80" s="124">
        <v>0</v>
      </c>
      <c r="P80" s="124">
        <f>L80</f>
        <v>1000000</v>
      </c>
      <c r="Q80" s="124">
        <f t="shared" si="26"/>
        <v>1000000</v>
      </c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  <c r="BS80" s="168"/>
      <c r="BT80" s="168"/>
      <c r="BU80" s="168"/>
      <c r="BV80" s="168"/>
      <c r="BW80" s="168"/>
      <c r="BX80" s="168"/>
      <c r="BY80" s="168"/>
      <c r="BZ80" s="168"/>
      <c r="CA80" s="168"/>
      <c r="CB80" s="168"/>
      <c r="CC80" s="168"/>
      <c r="CD80" s="168"/>
      <c r="CE80" s="168"/>
      <c r="CF80" s="168"/>
      <c r="CG80" s="168"/>
      <c r="CH80" s="168"/>
      <c r="CI80" s="168"/>
      <c r="CJ80" s="168"/>
      <c r="CK80" s="168"/>
      <c r="CL80" s="168"/>
      <c r="CM80" s="168"/>
      <c r="CN80" s="168"/>
      <c r="CO80" s="168"/>
      <c r="CP80" s="168"/>
      <c r="CQ80" s="168"/>
      <c r="CR80" s="168"/>
      <c r="CS80" s="168"/>
      <c r="CT80" s="168"/>
      <c r="CU80" s="168"/>
      <c r="CV80" s="168"/>
      <c r="CW80" s="168"/>
      <c r="CX80" s="168"/>
      <c r="CY80" s="168"/>
      <c r="CZ80" s="168"/>
      <c r="DA80" s="168"/>
      <c r="DB80" s="168"/>
      <c r="DC80" s="168"/>
      <c r="DD80" s="168"/>
      <c r="DE80" s="168"/>
      <c r="DF80" s="168"/>
      <c r="DG80" s="168"/>
      <c r="DH80" s="168"/>
      <c r="DI80" s="168"/>
      <c r="DJ80" s="168"/>
      <c r="DK80" s="168"/>
      <c r="DL80" s="168"/>
      <c r="DM80" s="168"/>
      <c r="DN80" s="168"/>
      <c r="DO80" s="168"/>
      <c r="DP80" s="168"/>
      <c r="DQ80" s="168"/>
      <c r="DR80" s="168"/>
      <c r="DS80" s="168"/>
      <c r="DT80" s="168"/>
      <c r="DU80" s="168"/>
      <c r="DV80" s="168"/>
      <c r="DW80" s="168"/>
      <c r="DX80" s="168"/>
      <c r="DY80" s="168"/>
      <c r="DZ80" s="168"/>
      <c r="EA80" s="168"/>
      <c r="EB80" s="168"/>
      <c r="EC80" s="168"/>
      <c r="ED80" s="168"/>
      <c r="EE80" s="168"/>
      <c r="EF80" s="168"/>
      <c r="EG80" s="168"/>
      <c r="EH80" s="168"/>
      <c r="EI80" s="168"/>
      <c r="EJ80" s="168"/>
      <c r="EK80" s="168"/>
      <c r="EL80" s="168"/>
      <c r="EM80" s="168"/>
      <c r="EN80" s="168"/>
      <c r="EO80" s="168"/>
      <c r="EP80" s="168"/>
      <c r="EQ80" s="168"/>
      <c r="ER80" s="168"/>
      <c r="ES80" s="168"/>
      <c r="ET80" s="168"/>
      <c r="EU80" s="168"/>
      <c r="EV80" s="168"/>
      <c r="EW80" s="168"/>
      <c r="EX80" s="168"/>
      <c r="EY80" s="168"/>
      <c r="EZ80" s="168"/>
      <c r="FA80" s="168"/>
      <c r="FB80" s="168"/>
      <c r="FC80" s="168"/>
      <c r="FD80" s="168"/>
      <c r="FE80" s="168"/>
      <c r="FF80" s="168"/>
      <c r="FG80" s="168"/>
      <c r="FH80" s="168"/>
      <c r="FI80" s="168"/>
      <c r="FJ80" s="168"/>
      <c r="FK80" s="168"/>
      <c r="FL80" s="168"/>
      <c r="FM80" s="168"/>
      <c r="FN80" s="168"/>
      <c r="FO80" s="168"/>
      <c r="FP80" s="168"/>
      <c r="FQ80" s="168"/>
      <c r="FR80" s="168"/>
      <c r="FS80" s="168"/>
      <c r="FT80" s="168"/>
      <c r="FU80" s="168"/>
      <c r="FV80" s="168"/>
      <c r="FW80" s="168"/>
      <c r="FX80" s="168"/>
      <c r="FY80" s="168"/>
      <c r="FZ80" s="168"/>
      <c r="GA80" s="168"/>
      <c r="GB80" s="168"/>
      <c r="GC80" s="168"/>
      <c r="GD80" s="168"/>
      <c r="GE80" s="168"/>
      <c r="GF80" s="168"/>
      <c r="GG80" s="168"/>
      <c r="GH80" s="168"/>
      <c r="GI80" s="168"/>
      <c r="GJ80" s="168"/>
      <c r="GK80" s="168"/>
      <c r="GL80" s="168"/>
      <c r="GM80" s="168"/>
      <c r="GN80" s="168"/>
      <c r="GO80" s="168"/>
      <c r="GP80" s="168"/>
      <c r="GQ80" s="168"/>
      <c r="GR80" s="168"/>
      <c r="GS80" s="168"/>
      <c r="GT80" s="168"/>
      <c r="GU80" s="168"/>
      <c r="GV80" s="168"/>
      <c r="GW80" s="168"/>
      <c r="GX80" s="168"/>
      <c r="GY80" s="168"/>
      <c r="GZ80" s="168"/>
      <c r="HA80" s="168"/>
      <c r="HB80" s="168"/>
      <c r="HC80" s="168"/>
      <c r="HD80" s="168"/>
      <c r="HE80" s="168"/>
      <c r="HF80" s="168"/>
      <c r="HG80" s="168"/>
      <c r="HH80" s="168"/>
      <c r="HI80" s="168"/>
      <c r="HJ80" s="168"/>
      <c r="HK80" s="168"/>
      <c r="HL80" s="168"/>
      <c r="HM80" s="168"/>
      <c r="HN80" s="168"/>
      <c r="HO80" s="168"/>
      <c r="HP80" s="168"/>
      <c r="HQ80" s="168"/>
      <c r="HR80" s="168"/>
      <c r="HS80" s="168"/>
      <c r="HT80" s="168"/>
      <c r="HU80" s="168"/>
      <c r="HV80" s="168"/>
      <c r="HW80" s="168"/>
      <c r="HX80" s="168"/>
      <c r="HY80" s="168"/>
      <c r="HZ80" s="168"/>
      <c r="IA80" s="168"/>
      <c r="IB80" s="168"/>
      <c r="IC80" s="168"/>
      <c r="ID80" s="168"/>
      <c r="IE80" s="168"/>
      <c r="IF80" s="168"/>
      <c r="IG80" s="168"/>
      <c r="IH80" s="168"/>
      <c r="II80" s="168"/>
      <c r="IJ80" s="168"/>
      <c r="IK80" s="168"/>
      <c r="IL80" s="168"/>
      <c r="IM80" s="168"/>
      <c r="IN80" s="168"/>
      <c r="IO80" s="168"/>
      <c r="IP80" s="168"/>
      <c r="IQ80" s="168"/>
      <c r="IR80" s="168"/>
      <c r="IS80" s="168"/>
      <c r="IT80" s="168"/>
      <c r="IU80" s="168"/>
      <c r="IV80" s="168"/>
      <c r="IW80" s="168"/>
      <c r="IX80" s="168"/>
      <c r="IY80" s="168"/>
      <c r="IZ80" s="168"/>
      <c r="JA80" s="168"/>
      <c r="JB80" s="168"/>
      <c r="JC80" s="168"/>
      <c r="JD80" s="168"/>
      <c r="JE80" s="168"/>
      <c r="JF80" s="168"/>
      <c r="JG80" s="168"/>
      <c r="JH80" s="168"/>
      <c r="JI80" s="168"/>
      <c r="JJ80" s="168"/>
      <c r="JK80" s="168"/>
      <c r="JL80" s="168"/>
      <c r="JM80" s="168"/>
      <c r="JN80" s="168"/>
      <c r="JO80" s="168"/>
      <c r="JP80" s="168"/>
      <c r="JQ80" s="168"/>
      <c r="JR80" s="168"/>
      <c r="JS80" s="168"/>
      <c r="JT80" s="168"/>
      <c r="JU80" s="168"/>
      <c r="JV80" s="168"/>
      <c r="JW80" s="168"/>
      <c r="JX80" s="168"/>
      <c r="JY80" s="168"/>
      <c r="JZ80" s="168"/>
      <c r="KA80" s="168"/>
      <c r="KB80" s="168"/>
      <c r="KC80" s="168"/>
      <c r="KD80" s="168"/>
      <c r="KE80" s="168"/>
      <c r="KF80" s="168"/>
      <c r="KG80" s="168"/>
      <c r="KH80" s="168"/>
      <c r="KI80" s="168"/>
      <c r="KJ80" s="168"/>
      <c r="KK80" s="168"/>
      <c r="KL80" s="168"/>
      <c r="KM80" s="168"/>
      <c r="KN80" s="168"/>
      <c r="KO80" s="168"/>
      <c r="KP80" s="168"/>
      <c r="KQ80" s="168"/>
      <c r="KR80" s="168"/>
      <c r="KS80" s="168"/>
      <c r="KT80" s="168"/>
      <c r="KU80" s="168"/>
      <c r="KV80" s="168"/>
      <c r="KW80" s="168"/>
      <c r="KX80" s="168"/>
      <c r="KY80" s="168"/>
      <c r="KZ80" s="168"/>
      <c r="LA80" s="168"/>
      <c r="LB80" s="168"/>
      <c r="LC80" s="168"/>
      <c r="LD80" s="168"/>
      <c r="LE80" s="168"/>
      <c r="LF80" s="168"/>
      <c r="LG80" s="168"/>
      <c r="LH80" s="168"/>
      <c r="LI80" s="168"/>
      <c r="LJ80" s="168"/>
      <c r="LK80" s="168"/>
      <c r="LL80" s="168"/>
      <c r="LM80" s="168"/>
      <c r="LN80" s="168"/>
      <c r="LO80" s="168"/>
      <c r="LP80" s="168"/>
      <c r="LQ80" s="168"/>
      <c r="LR80" s="168"/>
      <c r="LS80" s="168"/>
      <c r="LT80" s="168"/>
      <c r="LU80" s="168"/>
      <c r="LV80" s="168"/>
      <c r="LW80" s="168"/>
      <c r="LX80" s="168"/>
      <c r="LY80" s="168"/>
      <c r="LZ80" s="168"/>
      <c r="MA80" s="168"/>
      <c r="MB80" s="168"/>
      <c r="MC80" s="168"/>
      <c r="MD80" s="168"/>
      <c r="ME80" s="168"/>
      <c r="MF80" s="168"/>
      <c r="MG80" s="168"/>
      <c r="MH80" s="168"/>
      <c r="MI80" s="168"/>
      <c r="MJ80" s="168"/>
      <c r="MK80" s="168"/>
      <c r="ML80" s="168"/>
      <c r="MM80" s="168"/>
      <c r="MN80" s="168"/>
      <c r="MO80" s="168"/>
      <c r="MP80" s="168"/>
      <c r="MQ80" s="168"/>
      <c r="MR80" s="168"/>
      <c r="MS80" s="168"/>
      <c r="MT80" s="168"/>
      <c r="MU80" s="168"/>
      <c r="MV80" s="168"/>
      <c r="MW80" s="168"/>
      <c r="MX80" s="168"/>
      <c r="MY80" s="168"/>
      <c r="MZ80" s="168"/>
      <c r="NA80" s="168"/>
      <c r="NB80" s="168"/>
      <c r="NC80" s="168"/>
      <c r="ND80" s="168"/>
      <c r="NE80" s="168"/>
      <c r="NF80" s="168"/>
      <c r="NG80" s="168"/>
      <c r="NH80" s="168"/>
      <c r="NI80" s="168"/>
      <c r="NJ80" s="168"/>
      <c r="NK80" s="168"/>
      <c r="NL80" s="168"/>
      <c r="NM80" s="168"/>
      <c r="NN80" s="168"/>
      <c r="NO80" s="168"/>
      <c r="NP80" s="168"/>
      <c r="NQ80" s="168"/>
      <c r="NR80" s="168"/>
      <c r="NS80" s="168"/>
      <c r="NT80" s="168"/>
      <c r="NU80" s="168"/>
      <c r="NV80" s="168"/>
      <c r="NW80" s="168"/>
      <c r="NX80" s="168"/>
      <c r="NY80" s="168"/>
      <c r="NZ80" s="168"/>
      <c r="OA80" s="168"/>
      <c r="OB80" s="168"/>
      <c r="OC80" s="168"/>
      <c r="OD80" s="168"/>
      <c r="OE80" s="168"/>
      <c r="OF80" s="168"/>
      <c r="OG80" s="168"/>
      <c r="OH80" s="168"/>
      <c r="OI80" s="168"/>
      <c r="OJ80" s="168"/>
      <c r="OK80" s="168"/>
      <c r="OL80" s="168"/>
      <c r="OM80" s="168"/>
      <c r="ON80" s="168"/>
      <c r="OO80" s="168"/>
      <c r="OP80" s="168"/>
      <c r="OQ80" s="168"/>
      <c r="OR80" s="168"/>
      <c r="OS80" s="168"/>
      <c r="OT80" s="168"/>
      <c r="OU80" s="168"/>
      <c r="OV80" s="168"/>
      <c r="OW80" s="168"/>
      <c r="OX80" s="168"/>
      <c r="OY80" s="168"/>
      <c r="OZ80" s="168"/>
      <c r="PA80" s="168"/>
      <c r="PB80" s="168"/>
      <c r="PC80" s="168"/>
      <c r="PD80" s="168"/>
      <c r="PE80" s="168"/>
      <c r="PF80" s="168"/>
      <c r="PG80" s="168"/>
      <c r="PH80" s="168"/>
      <c r="PI80" s="168"/>
      <c r="PJ80" s="168"/>
      <c r="PK80" s="168"/>
      <c r="PL80" s="168"/>
      <c r="PM80" s="168"/>
      <c r="PN80" s="168"/>
      <c r="PO80" s="168"/>
      <c r="PP80" s="168"/>
      <c r="PQ80" s="168"/>
      <c r="PR80" s="168"/>
      <c r="PS80" s="168"/>
      <c r="PT80" s="168"/>
      <c r="PU80" s="168"/>
      <c r="PV80" s="168"/>
      <c r="PW80" s="168"/>
      <c r="PX80" s="168"/>
      <c r="PY80" s="168"/>
      <c r="PZ80" s="168"/>
      <c r="QA80" s="168"/>
      <c r="QB80" s="168"/>
      <c r="QC80" s="168"/>
      <c r="QD80" s="168"/>
      <c r="QE80" s="168"/>
      <c r="QF80" s="168"/>
      <c r="QG80" s="168"/>
      <c r="QH80" s="168"/>
      <c r="QI80" s="168"/>
      <c r="QJ80" s="168"/>
      <c r="QK80" s="168"/>
      <c r="QL80" s="168"/>
      <c r="QM80" s="168"/>
      <c r="QN80" s="168"/>
      <c r="QO80" s="168"/>
      <c r="QP80" s="168"/>
      <c r="QQ80" s="168"/>
      <c r="QR80" s="168"/>
      <c r="QS80" s="168"/>
      <c r="QT80" s="168"/>
      <c r="QU80" s="168"/>
      <c r="QV80" s="168"/>
      <c r="QW80" s="168"/>
      <c r="QX80" s="168"/>
      <c r="QY80" s="168"/>
      <c r="QZ80" s="168"/>
      <c r="RA80" s="168"/>
      <c r="RB80" s="168"/>
      <c r="RC80" s="168"/>
      <c r="RD80" s="168"/>
      <c r="RE80" s="168"/>
      <c r="RF80" s="168"/>
      <c r="RG80" s="168"/>
      <c r="RH80" s="168"/>
      <c r="RI80" s="168"/>
      <c r="RJ80" s="168"/>
      <c r="RK80" s="168"/>
      <c r="RL80" s="168"/>
      <c r="RM80" s="168"/>
      <c r="RN80" s="168"/>
      <c r="RO80" s="168"/>
      <c r="RP80" s="168"/>
      <c r="RQ80" s="168"/>
      <c r="RR80" s="168"/>
      <c r="RS80" s="168"/>
      <c r="RT80" s="168"/>
      <c r="RU80" s="168"/>
      <c r="RV80" s="168"/>
      <c r="RW80" s="168"/>
      <c r="RX80" s="168"/>
      <c r="RY80" s="168"/>
      <c r="RZ80" s="168"/>
      <c r="SA80" s="168"/>
      <c r="SB80" s="168"/>
      <c r="SC80" s="168"/>
      <c r="SD80" s="168"/>
      <c r="SE80" s="168"/>
      <c r="SF80" s="168"/>
      <c r="SG80" s="168"/>
      <c r="SH80" s="168"/>
      <c r="SI80" s="168"/>
      <c r="SJ80" s="168"/>
      <c r="SK80" s="168"/>
      <c r="SL80" s="168"/>
      <c r="SM80" s="168"/>
      <c r="SN80" s="168"/>
      <c r="SO80" s="168"/>
      <c r="SP80" s="168"/>
      <c r="SQ80" s="168"/>
      <c r="SR80" s="168"/>
      <c r="SS80" s="168"/>
      <c r="ST80" s="168"/>
      <c r="SU80" s="168"/>
      <c r="SV80" s="168"/>
      <c r="SW80" s="168"/>
      <c r="SX80" s="168"/>
      <c r="SY80" s="168"/>
      <c r="SZ80" s="168"/>
      <c r="TA80" s="168"/>
      <c r="TB80" s="168"/>
      <c r="TC80" s="168"/>
      <c r="TD80" s="168"/>
      <c r="TE80" s="168"/>
      <c r="TF80" s="168"/>
      <c r="TG80" s="168"/>
      <c r="TH80" s="168"/>
      <c r="TI80" s="168"/>
      <c r="TJ80" s="168"/>
      <c r="TK80" s="168"/>
      <c r="TL80" s="168"/>
      <c r="TM80" s="168"/>
      <c r="TN80" s="168"/>
      <c r="TO80" s="168"/>
      <c r="TP80" s="168"/>
      <c r="TQ80" s="168"/>
      <c r="TR80" s="168"/>
      <c r="TS80" s="168"/>
      <c r="TT80" s="168"/>
      <c r="TU80" s="168"/>
      <c r="TV80" s="168"/>
      <c r="TW80" s="168"/>
      <c r="TX80" s="168"/>
      <c r="TY80" s="168"/>
      <c r="TZ80" s="168"/>
      <c r="UA80" s="168"/>
      <c r="UB80" s="168"/>
      <c r="UC80" s="168"/>
      <c r="UD80" s="168"/>
      <c r="UE80" s="168"/>
      <c r="UF80" s="168"/>
      <c r="UG80" s="168"/>
      <c r="UH80" s="168"/>
      <c r="UI80" s="168"/>
      <c r="UJ80" s="168"/>
      <c r="UK80" s="168"/>
      <c r="UL80" s="168"/>
      <c r="UM80" s="168"/>
      <c r="UN80" s="168"/>
      <c r="UO80" s="168"/>
      <c r="UP80" s="168"/>
      <c r="UQ80" s="168"/>
      <c r="UR80" s="168"/>
      <c r="US80" s="168"/>
      <c r="UT80" s="168"/>
      <c r="UU80" s="168"/>
      <c r="UV80" s="168"/>
      <c r="UW80" s="168"/>
      <c r="UX80" s="168"/>
      <c r="UY80" s="168"/>
      <c r="UZ80" s="168"/>
      <c r="VA80" s="168"/>
      <c r="VB80" s="168"/>
      <c r="VC80" s="168"/>
      <c r="VD80" s="168"/>
      <c r="VE80" s="168"/>
      <c r="VF80" s="168"/>
      <c r="VG80" s="168"/>
      <c r="VH80" s="168"/>
      <c r="VI80" s="168"/>
      <c r="VJ80" s="168"/>
      <c r="VK80" s="168"/>
      <c r="VL80" s="168"/>
      <c r="VM80" s="168"/>
      <c r="VN80" s="168"/>
      <c r="VO80" s="168"/>
      <c r="VP80" s="168"/>
      <c r="VQ80" s="168"/>
      <c r="VR80" s="168"/>
      <c r="VS80" s="168"/>
      <c r="VT80" s="168"/>
      <c r="VU80" s="168"/>
      <c r="VV80" s="168"/>
      <c r="VW80" s="168"/>
      <c r="VX80" s="168"/>
      <c r="VY80" s="168"/>
      <c r="VZ80" s="168"/>
      <c r="WA80" s="168"/>
      <c r="WB80" s="168"/>
      <c r="WC80" s="168"/>
      <c r="WD80" s="168"/>
      <c r="WE80" s="168"/>
      <c r="WF80" s="168"/>
      <c r="WG80" s="168"/>
      <c r="WH80" s="168"/>
      <c r="WI80" s="168"/>
      <c r="WJ80" s="168"/>
      <c r="WK80" s="168"/>
      <c r="WL80" s="168"/>
      <c r="WM80" s="168"/>
      <c r="WN80" s="168"/>
      <c r="WO80" s="168"/>
      <c r="WP80" s="168"/>
      <c r="WQ80" s="168"/>
      <c r="WR80" s="168"/>
      <c r="WS80" s="168"/>
      <c r="WT80" s="168"/>
      <c r="WU80" s="168"/>
      <c r="WV80" s="168"/>
      <c r="WW80" s="168"/>
      <c r="WX80" s="168"/>
      <c r="WY80" s="168"/>
      <c r="WZ80" s="168"/>
      <c r="XA80" s="168"/>
      <c r="XB80" s="168"/>
      <c r="XC80" s="168"/>
      <c r="XD80" s="168"/>
      <c r="XE80" s="168"/>
      <c r="XF80" s="168"/>
      <c r="XG80" s="168"/>
      <c r="XH80" s="168"/>
      <c r="XI80" s="168"/>
      <c r="XJ80" s="168"/>
      <c r="XK80" s="168"/>
      <c r="XL80" s="168"/>
      <c r="XM80" s="168"/>
      <c r="XN80" s="168"/>
      <c r="XO80" s="168"/>
      <c r="XP80" s="168"/>
      <c r="XQ80" s="168"/>
      <c r="XR80" s="168"/>
      <c r="XS80" s="168"/>
      <c r="XT80" s="168"/>
      <c r="XU80" s="168"/>
      <c r="XV80" s="168"/>
      <c r="XW80" s="168"/>
      <c r="XX80" s="168"/>
      <c r="XY80" s="168"/>
      <c r="XZ80" s="168"/>
      <c r="YA80" s="168"/>
      <c r="YB80" s="168"/>
      <c r="YC80" s="168"/>
      <c r="YD80" s="168"/>
      <c r="YE80" s="168"/>
      <c r="YF80" s="168"/>
      <c r="YG80" s="168"/>
      <c r="YH80" s="168"/>
      <c r="YI80" s="168"/>
      <c r="YJ80" s="168"/>
      <c r="YK80" s="168"/>
      <c r="YL80" s="168"/>
      <c r="YM80" s="168"/>
      <c r="YN80" s="168"/>
      <c r="YO80" s="168"/>
      <c r="YP80" s="168"/>
      <c r="YQ80" s="168"/>
      <c r="YR80" s="168"/>
      <c r="YS80" s="168"/>
      <c r="YT80" s="168"/>
      <c r="YU80" s="168"/>
      <c r="YV80" s="168"/>
      <c r="YW80" s="168"/>
      <c r="YX80" s="168"/>
      <c r="YY80" s="168"/>
      <c r="YZ80" s="168"/>
      <c r="ZA80" s="168"/>
      <c r="ZB80" s="168"/>
      <c r="ZC80" s="168"/>
      <c r="ZD80" s="168"/>
      <c r="ZE80" s="168"/>
      <c r="ZF80" s="168"/>
      <c r="ZG80" s="168"/>
      <c r="ZH80" s="168"/>
      <c r="ZI80" s="168"/>
      <c r="ZJ80" s="168"/>
      <c r="ZK80" s="168"/>
      <c r="ZL80" s="168"/>
      <c r="ZM80" s="168"/>
      <c r="ZN80" s="168"/>
      <c r="ZO80" s="168"/>
      <c r="ZP80" s="168"/>
      <c r="ZQ80" s="168"/>
      <c r="ZR80" s="168"/>
      <c r="ZS80" s="168"/>
      <c r="ZT80" s="168"/>
      <c r="ZU80" s="168"/>
      <c r="ZV80" s="168"/>
      <c r="ZW80" s="168"/>
      <c r="ZX80" s="168"/>
      <c r="ZY80" s="168"/>
      <c r="ZZ80" s="168"/>
      <c r="AAA80" s="168"/>
      <c r="AAB80" s="168"/>
      <c r="AAC80" s="168"/>
      <c r="AAD80" s="168"/>
      <c r="AAE80" s="168"/>
      <c r="AAF80" s="168"/>
      <c r="AAG80" s="168"/>
      <c r="AAH80" s="168"/>
      <c r="AAI80" s="168"/>
      <c r="AAJ80" s="168"/>
      <c r="AAK80" s="168"/>
      <c r="AAL80" s="168"/>
      <c r="AAM80" s="168"/>
      <c r="AAN80" s="168"/>
      <c r="AAO80" s="168"/>
      <c r="AAP80" s="168"/>
      <c r="AAQ80" s="168"/>
      <c r="AAR80" s="168"/>
      <c r="AAS80" s="168"/>
      <c r="AAT80" s="168"/>
      <c r="AAU80" s="168"/>
      <c r="AAV80" s="168"/>
      <c r="AAW80" s="168"/>
      <c r="AAX80" s="168"/>
      <c r="AAY80" s="168"/>
      <c r="AAZ80" s="168"/>
      <c r="ABA80" s="168"/>
      <c r="ABB80" s="168"/>
      <c r="ABC80" s="168"/>
      <c r="ABD80" s="168"/>
      <c r="ABE80" s="168"/>
      <c r="ABF80" s="168"/>
      <c r="ABG80" s="168"/>
      <c r="ABH80" s="168"/>
      <c r="ABI80" s="168"/>
      <c r="ABJ80" s="168"/>
      <c r="ABK80" s="168"/>
      <c r="ABL80" s="168"/>
      <c r="ABM80" s="168"/>
      <c r="ABN80" s="168"/>
      <c r="ABO80" s="168"/>
      <c r="ABP80" s="168"/>
      <c r="ABQ80" s="168"/>
      <c r="ABR80" s="168"/>
      <c r="ABS80" s="168"/>
      <c r="ABT80" s="168"/>
      <c r="ABU80" s="168"/>
      <c r="ABV80" s="168"/>
      <c r="ABW80" s="168"/>
      <c r="ABX80" s="168"/>
      <c r="ABY80" s="168"/>
      <c r="ABZ80" s="168"/>
      <c r="ACA80" s="168"/>
      <c r="ACB80" s="168"/>
      <c r="ACC80" s="168"/>
      <c r="ACD80" s="168"/>
      <c r="ACE80" s="168"/>
      <c r="ACF80" s="168"/>
      <c r="ACG80" s="168"/>
      <c r="ACH80" s="168"/>
      <c r="ACI80" s="168"/>
      <c r="ACJ80" s="168"/>
      <c r="ACK80" s="168"/>
      <c r="ACL80" s="168"/>
      <c r="ACM80" s="168"/>
      <c r="ACN80" s="168"/>
      <c r="ACO80" s="168"/>
      <c r="ACP80" s="168"/>
      <c r="ACQ80" s="168"/>
      <c r="ACR80" s="168"/>
      <c r="ACS80" s="168"/>
      <c r="ACT80" s="168"/>
      <c r="ACU80" s="168"/>
      <c r="ACV80" s="168"/>
      <c r="ACW80" s="168"/>
      <c r="ACX80" s="168"/>
      <c r="ACY80" s="168"/>
      <c r="ACZ80" s="168"/>
      <c r="ADA80" s="168"/>
      <c r="ADB80" s="168"/>
      <c r="ADC80" s="168"/>
      <c r="ADD80" s="168"/>
      <c r="ADE80" s="168"/>
      <c r="ADF80" s="168"/>
      <c r="ADG80" s="168"/>
      <c r="ADH80" s="168"/>
      <c r="ADI80" s="168"/>
      <c r="ADJ80" s="168"/>
      <c r="ADK80" s="168"/>
      <c r="ADL80" s="168"/>
      <c r="ADM80" s="168"/>
      <c r="ADN80" s="168"/>
      <c r="ADO80" s="168"/>
      <c r="ADP80" s="168"/>
      <c r="ADQ80" s="168"/>
      <c r="ADR80" s="168"/>
      <c r="ADS80" s="168"/>
      <c r="ADT80" s="168"/>
      <c r="ADU80" s="168"/>
      <c r="ADV80" s="168"/>
      <c r="ADW80" s="168"/>
      <c r="ADX80" s="168"/>
      <c r="ADY80" s="168"/>
      <c r="ADZ80" s="168"/>
      <c r="AEA80" s="168"/>
      <c r="AEB80" s="168"/>
      <c r="AEC80" s="168"/>
      <c r="AED80" s="168"/>
      <c r="AEE80" s="168"/>
      <c r="AEF80" s="168"/>
      <c r="AEG80" s="168"/>
      <c r="AEH80" s="168"/>
      <c r="AEI80" s="168"/>
      <c r="AEJ80" s="168"/>
      <c r="AEK80" s="168"/>
      <c r="AEL80" s="168"/>
      <c r="AEM80" s="168"/>
      <c r="AEN80" s="168"/>
      <c r="AEO80" s="168"/>
      <c r="AEP80" s="168"/>
      <c r="AEQ80" s="168"/>
      <c r="AER80" s="168"/>
      <c r="AES80" s="168"/>
      <c r="AET80" s="168"/>
      <c r="AEU80" s="168"/>
      <c r="AEV80" s="168"/>
      <c r="AEW80" s="168"/>
      <c r="AEX80" s="168"/>
      <c r="AEY80" s="168"/>
      <c r="AEZ80" s="168"/>
      <c r="AFA80" s="168"/>
      <c r="AFB80" s="168"/>
      <c r="AFC80" s="168"/>
      <c r="AFD80" s="168"/>
      <c r="AFE80" s="168"/>
      <c r="AFF80" s="168"/>
      <c r="AFG80" s="168"/>
      <c r="AFH80" s="168"/>
      <c r="AFI80" s="168"/>
      <c r="AFJ80" s="168"/>
      <c r="AFK80" s="168"/>
      <c r="AFL80" s="168"/>
      <c r="AFM80" s="168"/>
      <c r="AFN80" s="168"/>
      <c r="AFO80" s="168"/>
      <c r="AFP80" s="168"/>
      <c r="AFQ80" s="168"/>
      <c r="AFR80" s="168"/>
      <c r="AFS80" s="168"/>
      <c r="AFT80" s="168"/>
      <c r="AFU80" s="168"/>
      <c r="AFV80" s="168"/>
      <c r="AFW80" s="168"/>
      <c r="AFX80" s="168"/>
      <c r="AFY80" s="168"/>
      <c r="AFZ80" s="168"/>
      <c r="AGA80" s="168"/>
      <c r="AGB80" s="168"/>
      <c r="AGC80" s="168"/>
      <c r="AGD80" s="168"/>
      <c r="AGE80" s="168"/>
      <c r="AGF80" s="168"/>
      <c r="AGG80" s="168"/>
      <c r="AGH80" s="168"/>
      <c r="AGI80" s="168"/>
      <c r="AGJ80" s="168"/>
      <c r="AGK80" s="168"/>
      <c r="AGL80" s="168"/>
      <c r="AGM80" s="168"/>
      <c r="AGN80" s="168"/>
      <c r="AGO80" s="168"/>
      <c r="AGP80" s="168"/>
      <c r="AGQ80" s="168"/>
      <c r="AGR80" s="168"/>
      <c r="AGS80" s="168"/>
      <c r="AGT80" s="168"/>
      <c r="AGU80" s="168"/>
      <c r="AGV80" s="168"/>
      <c r="AGW80" s="168"/>
      <c r="AGX80" s="168"/>
      <c r="AGY80" s="168"/>
      <c r="AGZ80" s="168"/>
      <c r="AHA80" s="168"/>
      <c r="AHB80" s="168"/>
      <c r="AHC80" s="168"/>
      <c r="AHD80" s="168"/>
      <c r="AHE80" s="168"/>
      <c r="AHF80" s="168"/>
      <c r="AHG80" s="168"/>
      <c r="AHH80" s="168"/>
      <c r="AHI80" s="168"/>
      <c r="AHJ80" s="168"/>
      <c r="AHK80" s="168"/>
      <c r="AHL80" s="168"/>
      <c r="AHM80" s="168"/>
      <c r="AHN80" s="168"/>
      <c r="AHO80" s="168"/>
      <c r="AHP80" s="168"/>
      <c r="AHQ80" s="168"/>
      <c r="AHR80" s="168"/>
      <c r="AHS80" s="168"/>
      <c r="AHT80" s="168"/>
      <c r="AHU80" s="168"/>
      <c r="AHV80" s="168"/>
      <c r="AHW80" s="168"/>
      <c r="AHX80" s="168"/>
      <c r="AHY80" s="168"/>
      <c r="AHZ80" s="168"/>
      <c r="AIA80" s="168"/>
      <c r="AIB80" s="168"/>
      <c r="AIC80" s="168"/>
      <c r="AID80" s="168"/>
      <c r="AIE80" s="168"/>
      <c r="AIF80" s="168"/>
      <c r="AIG80" s="168"/>
      <c r="AIH80" s="168"/>
      <c r="AII80" s="168"/>
      <c r="AIJ80" s="168"/>
      <c r="AIK80" s="168"/>
      <c r="AIL80" s="168"/>
      <c r="AIM80" s="168"/>
      <c r="AIN80" s="168"/>
      <c r="AIO80" s="168"/>
      <c r="AIP80" s="168"/>
      <c r="AIQ80" s="168"/>
      <c r="AIR80" s="168"/>
      <c r="AIS80" s="168"/>
      <c r="AIT80" s="168"/>
      <c r="AIU80" s="168"/>
      <c r="AIV80" s="168"/>
      <c r="AIW80" s="168"/>
      <c r="AIX80" s="168"/>
      <c r="AIY80" s="168"/>
      <c r="AIZ80" s="168"/>
      <c r="AJA80" s="168"/>
      <c r="AJB80" s="168"/>
      <c r="AJC80" s="168"/>
      <c r="AJD80" s="168"/>
      <c r="AJE80" s="168"/>
      <c r="AJF80" s="168"/>
      <c r="AJG80" s="168"/>
      <c r="AJH80" s="168"/>
      <c r="AJI80" s="168"/>
      <c r="AJJ80" s="168"/>
      <c r="AJK80" s="168"/>
      <c r="AJL80" s="168"/>
      <c r="AJM80" s="168"/>
      <c r="AJN80" s="168"/>
      <c r="AJO80" s="168"/>
      <c r="AJP80" s="168"/>
      <c r="AJQ80" s="168"/>
      <c r="AJR80" s="168"/>
      <c r="AJS80" s="168"/>
      <c r="AJT80" s="168"/>
      <c r="AJU80" s="168"/>
      <c r="AJV80" s="168"/>
      <c r="AJW80" s="168"/>
      <c r="AJX80" s="168"/>
      <c r="AJY80" s="168"/>
      <c r="AJZ80" s="168"/>
      <c r="AKA80" s="168"/>
      <c r="AKB80" s="168"/>
      <c r="AKC80" s="168"/>
      <c r="AKD80" s="168"/>
      <c r="AKE80" s="168"/>
      <c r="AKF80" s="168"/>
      <c r="AKG80" s="168"/>
      <c r="AKH80" s="168"/>
      <c r="AKI80" s="168"/>
      <c r="AKJ80" s="168"/>
      <c r="AKK80" s="168"/>
      <c r="AKL80" s="168"/>
      <c r="AKM80" s="168"/>
      <c r="AKN80" s="168"/>
      <c r="AKO80" s="168"/>
      <c r="AKP80" s="168"/>
      <c r="AKQ80" s="168"/>
      <c r="AKR80" s="168"/>
      <c r="AKS80" s="168"/>
      <c r="AKT80" s="168"/>
      <c r="AKU80" s="168"/>
      <c r="AKV80" s="168"/>
      <c r="AKW80" s="168"/>
      <c r="AKX80" s="168"/>
      <c r="AKY80" s="168"/>
      <c r="AKZ80" s="168"/>
      <c r="ALA80" s="168"/>
      <c r="ALB80" s="168"/>
      <c r="ALC80" s="168"/>
      <c r="ALD80" s="168"/>
      <c r="ALE80" s="168"/>
      <c r="ALF80" s="168"/>
      <c r="ALG80" s="168"/>
      <c r="ALH80" s="168"/>
      <c r="ALI80" s="168"/>
      <c r="ALJ80" s="168"/>
      <c r="ALK80" s="168"/>
      <c r="ALL80" s="168"/>
      <c r="ALM80" s="168"/>
      <c r="ALN80" s="168"/>
      <c r="ALO80" s="168"/>
      <c r="ALP80" s="168"/>
      <c r="ALQ80" s="168"/>
      <c r="ALR80" s="168"/>
      <c r="ALS80" s="168"/>
      <c r="ALT80" s="168"/>
      <c r="ALU80" s="168"/>
      <c r="ALV80" s="168"/>
      <c r="ALW80" s="168"/>
      <c r="ALX80" s="168"/>
      <c r="ALY80" s="168"/>
      <c r="ALZ80" s="168"/>
      <c r="AMA80" s="168"/>
      <c r="AMB80" s="168"/>
      <c r="AMC80" s="168"/>
      <c r="AMD80" s="168"/>
      <c r="AME80" s="168"/>
      <c r="AMF80" s="168"/>
      <c r="AMG80" s="168"/>
      <c r="AMH80" s="168"/>
      <c r="AMI80" s="168"/>
      <c r="AMJ80" s="168"/>
      <c r="AMK80" s="168"/>
    </row>
    <row r="81" spans="1:19" s="96" customFormat="1" ht="36.6" customHeight="1">
      <c r="A81" s="95"/>
      <c r="B81" s="55" t="s">
        <v>274</v>
      </c>
      <c r="C81" s="55" t="s">
        <v>275</v>
      </c>
      <c r="D81" s="55" t="s">
        <v>276</v>
      </c>
      <c r="E81" s="56" t="s">
        <v>277</v>
      </c>
      <c r="F81" s="124">
        <f>G81</f>
        <v>600000</v>
      </c>
      <c r="G81" s="205">
        <f>400000+35650+164350</f>
        <v>600000</v>
      </c>
      <c r="H81" s="124">
        <v>0</v>
      </c>
      <c r="I81" s="124">
        <v>0</v>
      </c>
      <c r="J81" s="158">
        <v>0</v>
      </c>
      <c r="K81" s="124">
        <v>0</v>
      </c>
      <c r="L81" s="206">
        <v>0</v>
      </c>
      <c r="M81" s="124">
        <v>0</v>
      </c>
      <c r="N81" s="124">
        <v>0</v>
      </c>
      <c r="O81" s="124">
        <v>0</v>
      </c>
      <c r="P81" s="124">
        <v>0</v>
      </c>
      <c r="Q81" s="123">
        <f t="shared" si="26"/>
        <v>600000</v>
      </c>
      <c r="R81" s="95"/>
    </row>
    <row r="82" spans="1:19" s="96" customFormat="1" ht="36.6" customHeight="1">
      <c r="A82" s="95"/>
      <c r="B82" s="55" t="s">
        <v>332</v>
      </c>
      <c r="C82" s="55" t="s">
        <v>333</v>
      </c>
      <c r="D82" s="55" t="s">
        <v>280</v>
      </c>
      <c r="E82" s="56" t="s">
        <v>334</v>
      </c>
      <c r="F82" s="124">
        <f>G82</f>
        <v>14500</v>
      </c>
      <c r="G82" s="205">
        <v>14500</v>
      </c>
      <c r="H82" s="124">
        <v>0</v>
      </c>
      <c r="I82" s="124">
        <v>0</v>
      </c>
      <c r="J82" s="158">
        <v>0</v>
      </c>
      <c r="K82" s="124">
        <v>0</v>
      </c>
      <c r="L82" s="124">
        <v>0</v>
      </c>
      <c r="M82" s="124">
        <v>0</v>
      </c>
      <c r="N82" s="124">
        <v>0</v>
      </c>
      <c r="O82" s="124">
        <v>0</v>
      </c>
      <c r="P82" s="124">
        <v>0</v>
      </c>
      <c r="Q82" s="123">
        <f t="shared" si="26"/>
        <v>14500</v>
      </c>
      <c r="R82" s="95"/>
    </row>
    <row r="83" spans="1:19" s="96" customFormat="1" ht="70.5" customHeight="1">
      <c r="A83" s="95"/>
      <c r="B83" s="55" t="s">
        <v>278</v>
      </c>
      <c r="C83" s="55" t="s">
        <v>279</v>
      </c>
      <c r="D83" s="55" t="s">
        <v>280</v>
      </c>
      <c r="E83" s="169" t="s">
        <v>335</v>
      </c>
      <c r="F83" s="124">
        <f>G83</f>
        <v>0</v>
      </c>
      <c r="G83" s="124">
        <v>0</v>
      </c>
      <c r="H83" s="124">
        <v>0</v>
      </c>
      <c r="I83" s="124">
        <v>0</v>
      </c>
      <c r="J83" s="158">
        <v>0</v>
      </c>
      <c r="K83" s="124">
        <f>M83</f>
        <v>7700</v>
      </c>
      <c r="L83" s="124">
        <v>0</v>
      </c>
      <c r="M83" s="205">
        <v>7700</v>
      </c>
      <c r="N83" s="124">
        <v>0</v>
      </c>
      <c r="O83" s="124">
        <v>0</v>
      </c>
      <c r="P83" s="124">
        <v>0</v>
      </c>
      <c r="Q83" s="123">
        <f t="shared" si="26"/>
        <v>7700</v>
      </c>
      <c r="R83" s="95"/>
    </row>
    <row r="84" spans="1:19" s="96" customFormat="1" ht="26.25" customHeight="1">
      <c r="A84" s="95"/>
      <c r="B84" s="159"/>
      <c r="C84" s="159" t="s">
        <v>339</v>
      </c>
      <c r="D84" s="159"/>
      <c r="E84" s="54" t="s">
        <v>327</v>
      </c>
      <c r="F84" s="108">
        <f>F86+F87+F89+F85+F88</f>
        <v>759880</v>
      </c>
      <c r="G84" s="108">
        <f t="shared" ref="G84:P84" si="27">G86+G87+G89+G85+G88</f>
        <v>759880</v>
      </c>
      <c r="H84" s="108">
        <f t="shared" si="27"/>
        <v>0</v>
      </c>
      <c r="I84" s="108">
        <f t="shared" si="27"/>
        <v>23000</v>
      </c>
      <c r="J84" s="108">
        <f t="shared" si="27"/>
        <v>0</v>
      </c>
      <c r="K84" s="108">
        <f t="shared" si="27"/>
        <v>2086700</v>
      </c>
      <c r="L84" s="108">
        <f t="shared" si="27"/>
        <v>2074400</v>
      </c>
      <c r="M84" s="108">
        <f t="shared" si="27"/>
        <v>12300</v>
      </c>
      <c r="N84" s="108">
        <f t="shared" si="27"/>
        <v>0</v>
      </c>
      <c r="O84" s="108">
        <f t="shared" si="27"/>
        <v>0</v>
      </c>
      <c r="P84" s="108">
        <f t="shared" si="27"/>
        <v>2074400</v>
      </c>
      <c r="Q84" s="108">
        <f t="shared" ref="Q84" si="28">Q86+Q87+Q89+Q85+Q88</f>
        <v>2846580</v>
      </c>
      <c r="R84" s="108">
        <f t="shared" ref="R84" si="29">R86+R87+R89+R85+R88</f>
        <v>0</v>
      </c>
      <c r="S84" s="108">
        <f t="shared" ref="S84" si="30">S86+S87+S89+S85+S88</f>
        <v>0</v>
      </c>
    </row>
    <row r="85" spans="1:19" s="96" customFormat="1" ht="26.25" customHeight="1">
      <c r="A85" s="95"/>
      <c r="B85" s="224" t="s">
        <v>371</v>
      </c>
      <c r="C85" s="212" t="s">
        <v>372</v>
      </c>
      <c r="D85" s="212" t="s">
        <v>330</v>
      </c>
      <c r="E85" s="234" t="s">
        <v>373</v>
      </c>
      <c r="F85" s="124">
        <f>G85</f>
        <v>0</v>
      </c>
      <c r="G85" s="157">
        <v>0</v>
      </c>
      <c r="H85" s="124">
        <v>0</v>
      </c>
      <c r="I85" s="124">
        <v>0</v>
      </c>
      <c r="J85" s="158">
        <v>0</v>
      </c>
      <c r="K85" s="124">
        <f>L85</f>
        <v>750000</v>
      </c>
      <c r="L85" s="231">
        <v>750000</v>
      </c>
      <c r="M85" s="124">
        <v>0</v>
      </c>
      <c r="N85" s="124">
        <v>0</v>
      </c>
      <c r="O85" s="124">
        <v>0</v>
      </c>
      <c r="P85" s="124">
        <f>L85</f>
        <v>750000</v>
      </c>
      <c r="Q85" s="123">
        <f>F85+K85</f>
        <v>750000</v>
      </c>
      <c r="R85" s="95"/>
    </row>
    <row r="86" spans="1:19" s="96" customFormat="1" ht="22.5">
      <c r="A86" s="95"/>
      <c r="B86" s="55" t="s">
        <v>328</v>
      </c>
      <c r="C86" s="55" t="s">
        <v>329</v>
      </c>
      <c r="D86" s="55" t="s">
        <v>330</v>
      </c>
      <c r="E86" s="56" t="s">
        <v>331</v>
      </c>
      <c r="F86" s="124">
        <f>G86</f>
        <v>716880</v>
      </c>
      <c r="G86" s="157">
        <v>716880</v>
      </c>
      <c r="H86" s="124">
        <v>0</v>
      </c>
      <c r="I86" s="124">
        <v>0</v>
      </c>
      <c r="J86" s="158">
        <v>0</v>
      </c>
      <c r="K86" s="124">
        <v>0</v>
      </c>
      <c r="L86" s="124">
        <v>0</v>
      </c>
      <c r="M86" s="124">
        <v>0</v>
      </c>
      <c r="N86" s="124">
        <v>0</v>
      </c>
      <c r="O86" s="124">
        <v>0</v>
      </c>
      <c r="P86" s="124">
        <v>0</v>
      </c>
      <c r="Q86" s="123">
        <f>F86+K86</f>
        <v>716880</v>
      </c>
      <c r="R86" s="95"/>
    </row>
    <row r="87" spans="1:19" s="96" customFormat="1" ht="21.75" customHeight="1">
      <c r="A87" s="95"/>
      <c r="B87" s="55" t="s">
        <v>281</v>
      </c>
      <c r="C87" s="55" t="s">
        <v>282</v>
      </c>
      <c r="D87" s="55" t="s">
        <v>283</v>
      </c>
      <c r="E87" s="56" t="s">
        <v>284</v>
      </c>
      <c r="F87" s="124">
        <f>G87</f>
        <v>43000</v>
      </c>
      <c r="G87" s="157">
        <v>43000</v>
      </c>
      <c r="H87" s="124">
        <v>0</v>
      </c>
      <c r="I87" s="157">
        <f>15000+8000</f>
        <v>23000</v>
      </c>
      <c r="J87" s="158">
        <v>0</v>
      </c>
      <c r="K87" s="124">
        <v>0</v>
      </c>
      <c r="L87" s="124">
        <v>0</v>
      </c>
      <c r="M87" s="124">
        <v>0</v>
      </c>
      <c r="N87" s="124">
        <v>0</v>
      </c>
      <c r="O87" s="124">
        <v>0</v>
      </c>
      <c r="P87" s="124">
        <v>0</v>
      </c>
      <c r="Q87" s="123">
        <f>F87+K87</f>
        <v>43000</v>
      </c>
      <c r="R87" s="95"/>
    </row>
    <row r="88" spans="1:19" s="96" customFormat="1" ht="26.25" customHeight="1">
      <c r="A88" s="95"/>
      <c r="B88" s="224" t="s">
        <v>357</v>
      </c>
      <c r="C88" s="212" t="s">
        <v>346</v>
      </c>
      <c r="D88" s="212" t="s">
        <v>283</v>
      </c>
      <c r="E88" s="234" t="s">
        <v>358</v>
      </c>
      <c r="F88" s="124">
        <f>G88</f>
        <v>0</v>
      </c>
      <c r="G88" s="157">
        <v>0</v>
      </c>
      <c r="H88" s="124">
        <v>0</v>
      </c>
      <c r="I88" s="124">
        <v>0</v>
      </c>
      <c r="J88" s="158">
        <v>0</v>
      </c>
      <c r="K88" s="124">
        <f>L88</f>
        <v>1324400</v>
      </c>
      <c r="L88" s="231">
        <f>1200000+124400</f>
        <v>1324400</v>
      </c>
      <c r="M88" s="124">
        <v>0</v>
      </c>
      <c r="N88" s="124">
        <v>0</v>
      </c>
      <c r="O88" s="124">
        <v>0</v>
      </c>
      <c r="P88" s="124">
        <f>L88</f>
        <v>1324400</v>
      </c>
      <c r="Q88" s="123">
        <f>F88+K88</f>
        <v>1324400</v>
      </c>
      <c r="R88" s="95"/>
    </row>
    <row r="89" spans="1:19" s="96" customFormat="1" ht="28.5" customHeight="1">
      <c r="A89" s="95"/>
      <c r="B89" s="55" t="s">
        <v>285</v>
      </c>
      <c r="C89" s="55" t="s">
        <v>286</v>
      </c>
      <c r="D89" s="55" t="s">
        <v>287</v>
      </c>
      <c r="E89" s="56" t="s">
        <v>288</v>
      </c>
      <c r="F89" s="124">
        <f t="shared" ref="F89:P89" si="31">F90</f>
        <v>0</v>
      </c>
      <c r="G89" s="124">
        <f t="shared" si="31"/>
        <v>0</v>
      </c>
      <c r="H89" s="124">
        <f t="shared" si="31"/>
        <v>0</v>
      </c>
      <c r="I89" s="124">
        <f t="shared" si="31"/>
        <v>0</v>
      </c>
      <c r="J89" s="124">
        <f t="shared" si="31"/>
        <v>0</v>
      </c>
      <c r="K89" s="124">
        <f t="shared" si="31"/>
        <v>12300</v>
      </c>
      <c r="L89" s="124">
        <f t="shared" si="31"/>
        <v>0</v>
      </c>
      <c r="M89" s="124">
        <f t="shared" si="31"/>
        <v>12300</v>
      </c>
      <c r="N89" s="124">
        <f t="shared" si="31"/>
        <v>0</v>
      </c>
      <c r="O89" s="124">
        <f t="shared" si="31"/>
        <v>0</v>
      </c>
      <c r="P89" s="124">
        <f t="shared" si="31"/>
        <v>0</v>
      </c>
      <c r="Q89" s="124">
        <f>Q90</f>
        <v>12300</v>
      </c>
      <c r="R89" s="95"/>
    </row>
    <row r="90" spans="1:19" s="135" customFormat="1" ht="21" customHeight="1">
      <c r="A90" s="133"/>
      <c r="B90" s="134"/>
      <c r="C90" s="134"/>
      <c r="D90" s="134"/>
      <c r="E90" s="125" t="s">
        <v>203</v>
      </c>
      <c r="F90" s="121">
        <v>0</v>
      </c>
      <c r="G90" s="121">
        <v>0</v>
      </c>
      <c r="H90" s="121">
        <v>0</v>
      </c>
      <c r="I90" s="121">
        <v>0</v>
      </c>
      <c r="J90" s="122">
        <v>0</v>
      </c>
      <c r="K90" s="121">
        <f>M90</f>
        <v>12300</v>
      </c>
      <c r="L90" s="121">
        <v>0</v>
      </c>
      <c r="M90" s="236">
        <v>12300</v>
      </c>
      <c r="N90" s="121">
        <v>0</v>
      </c>
      <c r="O90" s="121">
        <v>0</v>
      </c>
      <c r="P90" s="121">
        <v>0</v>
      </c>
      <c r="Q90" s="126">
        <f>F90+K90</f>
        <v>12300</v>
      </c>
      <c r="R90" s="133"/>
    </row>
    <row r="91" spans="1:19" s="96" customFormat="1" ht="21.75" hidden="1" customHeight="1">
      <c r="A91" s="95"/>
      <c r="B91" s="159"/>
      <c r="C91" s="159"/>
      <c r="D91" s="159"/>
      <c r="E91" s="54"/>
      <c r="F91" s="108"/>
      <c r="G91" s="108"/>
      <c r="H91" s="108"/>
      <c r="I91" s="108"/>
      <c r="J91" s="108"/>
      <c r="K91" s="138"/>
      <c r="L91" s="138"/>
      <c r="M91" s="138"/>
      <c r="N91" s="138"/>
      <c r="O91" s="138"/>
      <c r="P91" s="138"/>
      <c r="Q91" s="123"/>
      <c r="R91" s="95"/>
    </row>
    <row r="92" spans="1:19" s="176" customFormat="1" ht="18.75" hidden="1" customHeight="1">
      <c r="A92" s="170"/>
      <c r="B92" s="160"/>
      <c r="C92" s="161"/>
      <c r="D92" s="160"/>
      <c r="E92" s="171"/>
      <c r="F92" s="172"/>
      <c r="G92" s="173"/>
      <c r="H92" s="173"/>
      <c r="I92" s="173"/>
      <c r="J92" s="174"/>
      <c r="K92" s="173"/>
      <c r="L92" s="173"/>
      <c r="M92" s="173"/>
      <c r="N92" s="173"/>
      <c r="O92" s="173"/>
      <c r="P92" s="173"/>
      <c r="Q92" s="175"/>
      <c r="R92" s="170"/>
    </row>
    <row r="93" spans="1:19" s="105" customFormat="1" ht="30" customHeight="1">
      <c r="A93" s="99"/>
      <c r="B93" s="100" t="s">
        <v>294</v>
      </c>
      <c r="C93" s="101"/>
      <c r="D93" s="102"/>
      <c r="E93" s="103" t="s">
        <v>295</v>
      </c>
      <c r="F93" s="104">
        <f>F94</f>
        <v>3723305</v>
      </c>
      <c r="G93" s="104">
        <f t="shared" ref="G93:S93" si="32">G94</f>
        <v>3123305</v>
      </c>
      <c r="H93" s="104">
        <f t="shared" si="32"/>
        <v>750000</v>
      </c>
      <c r="I93" s="104">
        <f t="shared" si="32"/>
        <v>25000</v>
      </c>
      <c r="J93" s="104">
        <f t="shared" si="32"/>
        <v>0</v>
      </c>
      <c r="K93" s="104">
        <f t="shared" si="32"/>
        <v>500000</v>
      </c>
      <c r="L93" s="104">
        <f t="shared" si="32"/>
        <v>500000</v>
      </c>
      <c r="M93" s="104">
        <f t="shared" si="32"/>
        <v>0</v>
      </c>
      <c r="N93" s="104">
        <f t="shared" si="32"/>
        <v>0</v>
      </c>
      <c r="O93" s="104">
        <f t="shared" si="32"/>
        <v>0</v>
      </c>
      <c r="P93" s="104">
        <f t="shared" si="32"/>
        <v>500000</v>
      </c>
      <c r="Q93" s="104">
        <f t="shared" si="32"/>
        <v>4223305</v>
      </c>
      <c r="R93" s="104">
        <f t="shared" si="32"/>
        <v>0</v>
      </c>
      <c r="S93" s="104">
        <f t="shared" si="32"/>
        <v>0</v>
      </c>
    </row>
    <row r="94" spans="1:19" s="96" customFormat="1" ht="25.5" customHeight="1">
      <c r="A94" s="95"/>
      <c r="B94" s="106" t="s">
        <v>296</v>
      </c>
      <c r="C94" s="107"/>
      <c r="D94" s="198"/>
      <c r="E94" s="54" t="s">
        <v>295</v>
      </c>
      <c r="F94" s="108">
        <f>F95+F99+F97</f>
        <v>3723305</v>
      </c>
      <c r="G94" s="108">
        <f t="shared" ref="G94:Q94" si="33">G95+G99+G97</f>
        <v>3123305</v>
      </c>
      <c r="H94" s="108">
        <f t="shared" si="33"/>
        <v>750000</v>
      </c>
      <c r="I94" s="108">
        <f t="shared" si="33"/>
        <v>25000</v>
      </c>
      <c r="J94" s="108">
        <f t="shared" si="33"/>
        <v>0</v>
      </c>
      <c r="K94" s="108">
        <f t="shared" si="33"/>
        <v>500000</v>
      </c>
      <c r="L94" s="108">
        <f t="shared" si="33"/>
        <v>500000</v>
      </c>
      <c r="M94" s="108">
        <f t="shared" si="33"/>
        <v>0</v>
      </c>
      <c r="N94" s="108">
        <f t="shared" si="33"/>
        <v>0</v>
      </c>
      <c r="O94" s="108">
        <f t="shared" si="33"/>
        <v>0</v>
      </c>
      <c r="P94" s="108">
        <f t="shared" si="33"/>
        <v>500000</v>
      </c>
      <c r="Q94" s="108">
        <f t="shared" si="33"/>
        <v>4223305</v>
      </c>
      <c r="R94" s="95"/>
    </row>
    <row r="95" spans="1:19" s="96" customFormat="1" ht="15.75" customHeight="1">
      <c r="A95" s="95"/>
      <c r="B95" s="106"/>
      <c r="C95" s="106" t="s">
        <v>192</v>
      </c>
      <c r="D95" s="198"/>
      <c r="E95" s="54" t="s">
        <v>193</v>
      </c>
      <c r="F95" s="108">
        <f t="shared" ref="F95:P95" si="34">F96</f>
        <v>1000000</v>
      </c>
      <c r="G95" s="108">
        <f t="shared" si="34"/>
        <v>1000000</v>
      </c>
      <c r="H95" s="108">
        <f t="shared" si="34"/>
        <v>750000</v>
      </c>
      <c r="I95" s="108">
        <f t="shared" si="34"/>
        <v>25000</v>
      </c>
      <c r="J95" s="108">
        <f t="shared" si="34"/>
        <v>0</v>
      </c>
      <c r="K95" s="108">
        <f t="shared" si="34"/>
        <v>0</v>
      </c>
      <c r="L95" s="108">
        <f t="shared" si="34"/>
        <v>0</v>
      </c>
      <c r="M95" s="108">
        <f t="shared" si="34"/>
        <v>0</v>
      </c>
      <c r="N95" s="108">
        <f t="shared" si="34"/>
        <v>0</v>
      </c>
      <c r="O95" s="108">
        <f t="shared" si="34"/>
        <v>0</v>
      </c>
      <c r="P95" s="108">
        <f t="shared" si="34"/>
        <v>0</v>
      </c>
      <c r="Q95" s="177">
        <f>F95+K95</f>
        <v>1000000</v>
      </c>
      <c r="R95" s="95"/>
    </row>
    <row r="96" spans="1:19" s="141" customFormat="1" ht="45" customHeight="1">
      <c r="A96" s="139"/>
      <c r="B96" s="140">
        <v>3710160</v>
      </c>
      <c r="C96" s="140" t="s">
        <v>195</v>
      </c>
      <c r="D96" s="140" t="s">
        <v>196</v>
      </c>
      <c r="E96" s="178" t="s">
        <v>197</v>
      </c>
      <c r="F96" s="144">
        <f>G96</f>
        <v>1000000</v>
      </c>
      <c r="G96" s="179">
        <v>1000000</v>
      </c>
      <c r="H96" s="179">
        <v>750000</v>
      </c>
      <c r="I96" s="180">
        <v>25000</v>
      </c>
      <c r="J96" s="144">
        <v>0</v>
      </c>
      <c r="K96" s="144">
        <f>M96</f>
        <v>0</v>
      </c>
      <c r="L96" s="144">
        <v>0</v>
      </c>
      <c r="M96" s="181">
        <v>0</v>
      </c>
      <c r="N96" s="144">
        <v>0</v>
      </c>
      <c r="O96" s="144">
        <v>0</v>
      </c>
      <c r="P96" s="144">
        <v>0</v>
      </c>
      <c r="Q96" s="144">
        <f>K96+F96</f>
        <v>1000000</v>
      </c>
      <c r="R96" s="139"/>
    </row>
    <row r="97" spans="1:1025" s="96" customFormat="1" ht="21.75" customHeight="1">
      <c r="A97" s="95"/>
      <c r="B97" s="159"/>
      <c r="C97" s="159" t="s">
        <v>289</v>
      </c>
      <c r="D97" s="159"/>
      <c r="E97" s="54" t="s">
        <v>290</v>
      </c>
      <c r="F97" s="108">
        <f t="shared" ref="F97:P97" si="35">F98</f>
        <v>600000</v>
      </c>
      <c r="G97" s="108">
        <f t="shared" si="35"/>
        <v>0</v>
      </c>
      <c r="H97" s="108">
        <f t="shared" si="35"/>
        <v>0</v>
      </c>
      <c r="I97" s="108">
        <f t="shared" si="35"/>
        <v>0</v>
      </c>
      <c r="J97" s="108">
        <f t="shared" si="35"/>
        <v>0</v>
      </c>
      <c r="K97" s="138">
        <f t="shared" si="35"/>
        <v>0</v>
      </c>
      <c r="L97" s="138">
        <f t="shared" si="35"/>
        <v>0</v>
      </c>
      <c r="M97" s="138">
        <f t="shared" si="35"/>
        <v>0</v>
      </c>
      <c r="N97" s="138">
        <f t="shared" si="35"/>
        <v>0</v>
      </c>
      <c r="O97" s="138">
        <f t="shared" si="35"/>
        <v>0</v>
      </c>
      <c r="P97" s="138">
        <f t="shared" si="35"/>
        <v>0</v>
      </c>
      <c r="Q97" s="177">
        <f>F97+K97</f>
        <v>600000</v>
      </c>
      <c r="R97" s="95"/>
    </row>
    <row r="98" spans="1:1025" s="141" customFormat="1" ht="18.75" customHeight="1">
      <c r="A98" s="139"/>
      <c r="B98" s="142" t="s">
        <v>291</v>
      </c>
      <c r="C98" s="140">
        <v>8700</v>
      </c>
      <c r="D98" s="142" t="s">
        <v>292</v>
      </c>
      <c r="E98" s="182" t="s">
        <v>293</v>
      </c>
      <c r="F98" s="179">
        <f>100000+500000</f>
        <v>600000</v>
      </c>
      <c r="G98" s="144">
        <v>0</v>
      </c>
      <c r="H98" s="144">
        <v>0</v>
      </c>
      <c r="I98" s="144">
        <v>0</v>
      </c>
      <c r="J98" s="145">
        <v>0</v>
      </c>
      <c r="K98" s="144">
        <v>0</v>
      </c>
      <c r="L98" s="144">
        <v>0</v>
      </c>
      <c r="M98" s="144">
        <v>0</v>
      </c>
      <c r="N98" s="144">
        <v>0</v>
      </c>
      <c r="O98" s="144">
        <v>0</v>
      </c>
      <c r="P98" s="144">
        <v>0</v>
      </c>
      <c r="Q98" s="183">
        <f>F98+K98</f>
        <v>600000</v>
      </c>
      <c r="R98" s="139"/>
    </row>
    <row r="99" spans="1:1025" s="176" customFormat="1" ht="18.75" customHeight="1">
      <c r="A99" s="170"/>
      <c r="B99" s="184"/>
      <c r="C99" s="185" t="s">
        <v>341</v>
      </c>
      <c r="D99" s="184" t="s">
        <v>309</v>
      </c>
      <c r="E99" s="186" t="s">
        <v>308</v>
      </c>
      <c r="F99" s="187">
        <f>F100+F105+F106</f>
        <v>2123305</v>
      </c>
      <c r="G99" s="187">
        <f t="shared" ref="G99:Q99" si="36">G100+G105+G106</f>
        <v>2123305</v>
      </c>
      <c r="H99" s="187">
        <f t="shared" si="36"/>
        <v>0</v>
      </c>
      <c r="I99" s="187">
        <f t="shared" si="36"/>
        <v>0</v>
      </c>
      <c r="J99" s="187">
        <f t="shared" si="36"/>
        <v>0</v>
      </c>
      <c r="K99" s="187">
        <f t="shared" si="36"/>
        <v>500000</v>
      </c>
      <c r="L99" s="187">
        <f t="shared" si="36"/>
        <v>500000</v>
      </c>
      <c r="M99" s="187">
        <f t="shared" si="36"/>
        <v>0</v>
      </c>
      <c r="N99" s="187">
        <f t="shared" si="36"/>
        <v>0</v>
      </c>
      <c r="O99" s="187">
        <f t="shared" si="36"/>
        <v>0</v>
      </c>
      <c r="P99" s="187">
        <f t="shared" si="36"/>
        <v>500000</v>
      </c>
      <c r="Q99" s="187">
        <f t="shared" si="36"/>
        <v>2623305</v>
      </c>
      <c r="R99" s="170"/>
    </row>
    <row r="100" spans="1:1025" s="96" customFormat="1" ht="59.25" customHeight="1">
      <c r="A100" s="95"/>
      <c r="B100" s="188">
        <v>3719730</v>
      </c>
      <c r="C100" s="200">
        <v>9730</v>
      </c>
      <c r="D100" s="55" t="s">
        <v>298</v>
      </c>
      <c r="E100" s="169" t="s">
        <v>340</v>
      </c>
      <c r="F100" s="154">
        <f>G100</f>
        <v>263078</v>
      </c>
      <c r="G100" s="112">
        <v>263078</v>
      </c>
      <c r="H100" s="154">
        <v>0</v>
      </c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  <c r="N100" s="154">
        <v>0</v>
      </c>
      <c r="O100" s="154">
        <v>0</v>
      </c>
      <c r="P100" s="154">
        <v>0</v>
      </c>
      <c r="Q100" s="189">
        <f>F100+K100</f>
        <v>263078</v>
      </c>
      <c r="R100" s="95"/>
    </row>
    <row r="101" spans="1:1025" s="96" customFormat="1" ht="15.75" customHeight="1">
      <c r="A101" s="95"/>
      <c r="B101" s="276" t="s">
        <v>178</v>
      </c>
      <c r="C101" s="276" t="s">
        <v>179</v>
      </c>
      <c r="D101" s="276" t="s">
        <v>180</v>
      </c>
      <c r="E101" s="276" t="s">
        <v>181</v>
      </c>
      <c r="F101" s="278" t="s">
        <v>160</v>
      </c>
      <c r="G101" s="278"/>
      <c r="H101" s="278"/>
      <c r="I101" s="278"/>
      <c r="J101" s="278"/>
      <c r="K101" s="274" t="s">
        <v>9</v>
      </c>
      <c r="L101" s="274"/>
      <c r="M101" s="274"/>
      <c r="N101" s="274"/>
      <c r="O101" s="274"/>
      <c r="P101" s="274"/>
      <c r="Q101" s="275" t="s">
        <v>182</v>
      </c>
      <c r="R101" s="95"/>
    </row>
    <row r="102" spans="1:1025" s="96" customFormat="1" ht="20.25" customHeight="1">
      <c r="A102" s="95"/>
      <c r="B102" s="276"/>
      <c r="C102" s="276"/>
      <c r="D102" s="276"/>
      <c r="E102" s="276"/>
      <c r="F102" s="274" t="s">
        <v>10</v>
      </c>
      <c r="G102" s="276" t="s">
        <v>183</v>
      </c>
      <c r="H102" s="276" t="s">
        <v>184</v>
      </c>
      <c r="I102" s="276"/>
      <c r="J102" s="277" t="s">
        <v>185</v>
      </c>
      <c r="K102" s="274" t="str">
        <f>F102</f>
        <v>усього</v>
      </c>
      <c r="L102" s="276" t="s">
        <v>186</v>
      </c>
      <c r="M102" s="276" t="s">
        <v>183</v>
      </c>
      <c r="N102" s="276" t="s">
        <v>184</v>
      </c>
      <c r="O102" s="276"/>
      <c r="P102" s="276" t="s">
        <v>185</v>
      </c>
      <c r="Q102" s="275"/>
      <c r="R102" s="95"/>
    </row>
    <row r="103" spans="1:1025" s="96" customFormat="1" ht="93" customHeight="1">
      <c r="A103" s="95"/>
      <c r="B103" s="276"/>
      <c r="C103" s="276"/>
      <c r="D103" s="276"/>
      <c r="E103" s="276"/>
      <c r="F103" s="274"/>
      <c r="G103" s="276"/>
      <c r="H103" s="248" t="s">
        <v>187</v>
      </c>
      <c r="I103" s="248" t="s">
        <v>188</v>
      </c>
      <c r="J103" s="277"/>
      <c r="K103" s="274"/>
      <c r="L103" s="276"/>
      <c r="M103" s="276"/>
      <c r="N103" s="248" t="s">
        <v>187</v>
      </c>
      <c r="O103" s="248" t="s">
        <v>188</v>
      </c>
      <c r="P103" s="276"/>
      <c r="Q103" s="275"/>
      <c r="R103" s="95"/>
    </row>
    <row r="104" spans="1:1025" s="96" customFormat="1" ht="15.75" customHeight="1">
      <c r="A104" s="95"/>
      <c r="B104" s="248">
        <v>1</v>
      </c>
      <c r="C104" s="97">
        <v>2</v>
      </c>
      <c r="D104" s="97">
        <v>3</v>
      </c>
      <c r="E104" s="248">
        <v>4</v>
      </c>
      <c r="F104" s="248">
        <v>5</v>
      </c>
      <c r="G104" s="248">
        <v>6</v>
      </c>
      <c r="H104" s="248">
        <v>7</v>
      </c>
      <c r="I104" s="248">
        <v>8</v>
      </c>
      <c r="J104" s="249">
        <v>9</v>
      </c>
      <c r="K104" s="248">
        <v>10</v>
      </c>
      <c r="L104" s="248">
        <v>11</v>
      </c>
      <c r="M104" s="248">
        <v>12</v>
      </c>
      <c r="N104" s="248">
        <v>13</v>
      </c>
      <c r="O104" s="248">
        <v>14</v>
      </c>
      <c r="P104" s="248">
        <v>15</v>
      </c>
      <c r="Q104" s="98">
        <v>16</v>
      </c>
      <c r="R104" s="95"/>
    </row>
    <row r="105" spans="1:1025" s="192" customFormat="1" ht="25.5" customHeight="1">
      <c r="A105" s="190"/>
      <c r="B105" s="188">
        <v>3719770</v>
      </c>
      <c r="C105" s="188" t="s">
        <v>297</v>
      </c>
      <c r="D105" s="188" t="s">
        <v>298</v>
      </c>
      <c r="E105" s="191" t="s">
        <v>299</v>
      </c>
      <c r="F105" s="154">
        <f>G105</f>
        <v>1730227</v>
      </c>
      <c r="G105" s="230">
        <f>1581927+148300</f>
        <v>1730227</v>
      </c>
      <c r="H105" s="154">
        <v>0</v>
      </c>
      <c r="I105" s="154">
        <v>0</v>
      </c>
      <c r="J105" s="154">
        <v>0</v>
      </c>
      <c r="K105" s="154">
        <v>0</v>
      </c>
      <c r="L105" s="154">
        <v>0</v>
      </c>
      <c r="M105" s="154">
        <v>0</v>
      </c>
      <c r="N105" s="154">
        <v>0</v>
      </c>
      <c r="O105" s="154">
        <v>0</v>
      </c>
      <c r="P105" s="154">
        <v>0</v>
      </c>
      <c r="Q105" s="189">
        <f>F105+K105</f>
        <v>1730227</v>
      </c>
      <c r="R105" s="190"/>
    </row>
    <row r="106" spans="1:1025" s="192" customFormat="1" ht="31.5" customHeight="1">
      <c r="A106" s="190"/>
      <c r="B106" s="227">
        <v>3719800</v>
      </c>
      <c r="C106" s="237">
        <v>9800</v>
      </c>
      <c r="D106" s="238" t="s">
        <v>298</v>
      </c>
      <c r="E106" s="239" t="s">
        <v>353</v>
      </c>
      <c r="F106" s="154">
        <f>G106</f>
        <v>130000</v>
      </c>
      <c r="G106" s="230">
        <f>580000+50000-500000</f>
        <v>130000</v>
      </c>
      <c r="H106" s="154">
        <v>0</v>
      </c>
      <c r="I106" s="154">
        <v>0</v>
      </c>
      <c r="J106" s="154">
        <v>0</v>
      </c>
      <c r="K106" s="154">
        <f>L106</f>
        <v>500000</v>
      </c>
      <c r="L106" s="154">
        <v>500000</v>
      </c>
      <c r="M106" s="154">
        <v>0</v>
      </c>
      <c r="N106" s="154">
        <v>0</v>
      </c>
      <c r="O106" s="154">
        <v>0</v>
      </c>
      <c r="P106" s="154">
        <f>L106</f>
        <v>500000</v>
      </c>
      <c r="Q106" s="189">
        <f>F106+K106</f>
        <v>630000</v>
      </c>
      <c r="R106" s="190"/>
    </row>
    <row r="107" spans="1:1025" s="166" customFormat="1" ht="20.25" customHeight="1">
      <c r="A107" s="165"/>
      <c r="B107" s="198"/>
      <c r="C107" s="198"/>
      <c r="D107" s="198"/>
      <c r="E107" s="118" t="s">
        <v>300</v>
      </c>
      <c r="F107" s="108">
        <f t="shared" ref="F107:Q107" si="37">F93+F12</f>
        <v>86034332</v>
      </c>
      <c r="G107" s="108">
        <f t="shared" si="37"/>
        <v>85434332</v>
      </c>
      <c r="H107" s="108">
        <f t="shared" si="37"/>
        <v>54032174</v>
      </c>
      <c r="I107" s="108">
        <f t="shared" si="37"/>
        <v>6942255</v>
      </c>
      <c r="J107" s="108">
        <f t="shared" si="37"/>
        <v>0</v>
      </c>
      <c r="K107" s="108">
        <f t="shared" si="37"/>
        <v>6073301</v>
      </c>
      <c r="L107" s="108">
        <f t="shared" si="37"/>
        <v>4633923</v>
      </c>
      <c r="M107" s="108">
        <f t="shared" si="37"/>
        <v>1439378</v>
      </c>
      <c r="N107" s="108">
        <f t="shared" si="37"/>
        <v>0</v>
      </c>
      <c r="O107" s="108">
        <f t="shared" si="37"/>
        <v>0</v>
      </c>
      <c r="P107" s="108">
        <f t="shared" si="37"/>
        <v>4633923</v>
      </c>
      <c r="Q107" s="108">
        <f t="shared" si="37"/>
        <v>92107633</v>
      </c>
      <c r="R107" s="108" t="e">
        <f>R14+R17+R37+R42+R62+R66+R69+#REF!+#REF!+#REF!+R100+#REF!+#REF!</f>
        <v>#REF!</v>
      </c>
      <c r="S107" s="108" t="e">
        <f>S14+S17+S37+S42+S62+S66+S69+#REF!+#REF!+#REF!+S100+#REF!+#REF!</f>
        <v>#REF!</v>
      </c>
    </row>
    <row r="108" spans="1:1025" s="193" customFormat="1" ht="54" customHeight="1">
      <c r="C108" s="193" t="s">
        <v>301</v>
      </c>
      <c r="E108" s="194"/>
      <c r="H108" s="193" t="s">
        <v>302</v>
      </c>
      <c r="T108" s="195"/>
    </row>
    <row r="109" spans="1:1025" ht="39" customHeight="1">
      <c r="A109" s="168"/>
      <c r="B109" s="168"/>
      <c r="C109" s="168"/>
      <c r="D109" s="168"/>
      <c r="G109" s="214"/>
      <c r="K109" s="196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68"/>
      <c r="AZ109" s="168"/>
      <c r="BA109" s="168"/>
      <c r="BB109" s="168"/>
      <c r="BC109" s="168"/>
      <c r="BD109" s="168"/>
      <c r="BE109" s="168"/>
      <c r="BF109" s="168"/>
      <c r="BG109" s="168"/>
      <c r="BH109" s="168"/>
      <c r="BI109" s="168"/>
      <c r="BJ109" s="168"/>
      <c r="BK109" s="168"/>
      <c r="BL109" s="168"/>
      <c r="BM109" s="168"/>
      <c r="BN109" s="168"/>
      <c r="BO109" s="168"/>
      <c r="BP109" s="168"/>
      <c r="BQ109" s="168"/>
      <c r="BR109" s="168"/>
      <c r="BS109" s="168"/>
      <c r="BT109" s="168"/>
      <c r="BU109" s="168"/>
      <c r="BV109" s="168"/>
      <c r="BW109" s="168"/>
      <c r="BX109" s="168"/>
      <c r="BY109" s="168"/>
      <c r="BZ109" s="168"/>
      <c r="CA109" s="168"/>
      <c r="CB109" s="168"/>
      <c r="CC109" s="168"/>
      <c r="CD109" s="168"/>
      <c r="CE109" s="168"/>
      <c r="CF109" s="168"/>
      <c r="CG109" s="168"/>
      <c r="CH109" s="168"/>
      <c r="CI109" s="168"/>
      <c r="CJ109" s="168"/>
      <c r="CK109" s="168"/>
      <c r="CL109" s="168"/>
      <c r="CM109" s="168"/>
      <c r="CN109" s="168"/>
      <c r="CO109" s="168"/>
      <c r="CP109" s="168"/>
      <c r="CQ109" s="168"/>
      <c r="CR109" s="168"/>
      <c r="CS109" s="168"/>
      <c r="CT109" s="168"/>
      <c r="CU109" s="168"/>
      <c r="CV109" s="168"/>
      <c r="CW109" s="168"/>
      <c r="CX109" s="168"/>
      <c r="CY109" s="168"/>
      <c r="CZ109" s="168"/>
      <c r="DA109" s="168"/>
      <c r="DB109" s="168"/>
      <c r="DC109" s="168"/>
      <c r="DD109" s="168"/>
      <c r="DE109" s="168"/>
      <c r="DF109" s="168"/>
      <c r="DG109" s="168"/>
      <c r="DH109" s="168"/>
      <c r="DI109" s="168"/>
      <c r="DJ109" s="168"/>
      <c r="DK109" s="168"/>
      <c r="DL109" s="168"/>
      <c r="DM109" s="168"/>
      <c r="DN109" s="168"/>
      <c r="DO109" s="168"/>
      <c r="DP109" s="168"/>
      <c r="DQ109" s="168"/>
      <c r="DR109" s="168"/>
      <c r="DS109" s="168"/>
      <c r="DT109" s="168"/>
      <c r="DU109" s="168"/>
      <c r="DV109" s="168"/>
      <c r="DW109" s="168"/>
      <c r="DX109" s="168"/>
      <c r="DY109" s="168"/>
      <c r="DZ109" s="168"/>
      <c r="EA109" s="168"/>
      <c r="EB109" s="168"/>
      <c r="EC109" s="168"/>
      <c r="ED109" s="168"/>
      <c r="EE109" s="168"/>
      <c r="EF109" s="168"/>
      <c r="EG109" s="168"/>
      <c r="EH109" s="168"/>
      <c r="EI109" s="168"/>
      <c r="EJ109" s="168"/>
      <c r="EK109" s="168"/>
      <c r="EL109" s="168"/>
      <c r="EM109" s="168"/>
      <c r="EN109" s="168"/>
      <c r="EO109" s="168"/>
      <c r="EP109" s="168"/>
      <c r="EQ109" s="168"/>
      <c r="ER109" s="168"/>
      <c r="ES109" s="168"/>
      <c r="ET109" s="168"/>
      <c r="EU109" s="168"/>
      <c r="EV109" s="168"/>
      <c r="EW109" s="168"/>
      <c r="EX109" s="168"/>
      <c r="EY109" s="168"/>
      <c r="EZ109" s="168"/>
      <c r="FA109" s="168"/>
      <c r="FB109" s="168"/>
      <c r="FC109" s="168"/>
      <c r="FD109" s="168"/>
      <c r="FE109" s="168"/>
      <c r="FF109" s="168"/>
      <c r="FG109" s="168"/>
      <c r="FH109" s="168"/>
      <c r="FI109" s="168"/>
      <c r="FJ109" s="168"/>
      <c r="FK109" s="168"/>
      <c r="FL109" s="168"/>
      <c r="FM109" s="168"/>
      <c r="FN109" s="168"/>
      <c r="FO109" s="168"/>
      <c r="FP109" s="168"/>
      <c r="FQ109" s="168"/>
      <c r="FR109" s="168"/>
      <c r="FS109" s="168"/>
      <c r="FT109" s="168"/>
      <c r="FU109" s="168"/>
      <c r="FV109" s="168"/>
      <c r="FW109" s="168"/>
      <c r="FX109" s="168"/>
      <c r="FY109" s="168"/>
      <c r="FZ109" s="168"/>
      <c r="GA109" s="168"/>
      <c r="GB109" s="168"/>
      <c r="GC109" s="168"/>
      <c r="GD109" s="168"/>
      <c r="GE109" s="168"/>
      <c r="GF109" s="168"/>
      <c r="GG109" s="168"/>
      <c r="GH109" s="168"/>
      <c r="GI109" s="168"/>
      <c r="GJ109" s="168"/>
      <c r="GK109" s="168"/>
      <c r="GL109" s="168"/>
      <c r="GM109" s="168"/>
      <c r="GN109" s="168"/>
      <c r="GO109" s="168"/>
      <c r="GP109" s="168"/>
      <c r="GQ109" s="168"/>
      <c r="GR109" s="168"/>
      <c r="GS109" s="168"/>
      <c r="GT109" s="168"/>
      <c r="GU109" s="168"/>
      <c r="GV109" s="168"/>
      <c r="GW109" s="168"/>
      <c r="GX109" s="168"/>
      <c r="GY109" s="168"/>
      <c r="GZ109" s="168"/>
      <c r="HA109" s="168"/>
      <c r="HB109" s="168"/>
      <c r="HC109" s="168"/>
      <c r="HD109" s="168"/>
      <c r="HE109" s="168"/>
      <c r="HF109" s="168"/>
      <c r="HG109" s="168"/>
      <c r="HH109" s="168"/>
      <c r="HI109" s="168"/>
      <c r="HJ109" s="168"/>
      <c r="HK109" s="168"/>
      <c r="HL109" s="168"/>
      <c r="HM109" s="168"/>
      <c r="HN109" s="168"/>
      <c r="HO109" s="168"/>
      <c r="HP109" s="168"/>
      <c r="HQ109" s="168"/>
      <c r="HR109" s="168"/>
      <c r="HS109" s="168"/>
      <c r="HT109" s="168"/>
      <c r="HU109" s="168"/>
      <c r="HV109" s="168"/>
      <c r="HW109" s="168"/>
      <c r="HX109" s="168"/>
      <c r="HY109" s="168"/>
      <c r="HZ109" s="168"/>
      <c r="IA109" s="168"/>
      <c r="IB109" s="168"/>
      <c r="IC109" s="168"/>
      <c r="ID109" s="168"/>
      <c r="IE109" s="168"/>
      <c r="IF109" s="168"/>
      <c r="IG109" s="168"/>
      <c r="IH109" s="168"/>
      <c r="II109" s="168"/>
      <c r="IJ109" s="168"/>
      <c r="IK109" s="168"/>
      <c r="IL109" s="168"/>
      <c r="IM109" s="168"/>
      <c r="IN109" s="168"/>
      <c r="IO109" s="168"/>
      <c r="IP109" s="168"/>
      <c r="IQ109" s="168"/>
      <c r="IR109" s="168"/>
      <c r="IS109" s="168"/>
      <c r="IT109" s="168"/>
      <c r="IU109" s="168"/>
      <c r="IV109" s="168"/>
      <c r="IW109" s="168"/>
      <c r="IX109" s="168"/>
      <c r="IY109" s="168"/>
      <c r="IZ109" s="168"/>
      <c r="JA109" s="168"/>
      <c r="JB109" s="168"/>
      <c r="JC109" s="168"/>
      <c r="JD109" s="168"/>
      <c r="JE109" s="168"/>
      <c r="JF109" s="168"/>
      <c r="JG109" s="168"/>
      <c r="JH109" s="168"/>
      <c r="JI109" s="168"/>
      <c r="JJ109" s="168"/>
      <c r="JK109" s="168"/>
      <c r="JL109" s="168"/>
      <c r="JM109" s="168"/>
      <c r="JN109" s="168"/>
      <c r="JO109" s="168"/>
      <c r="JP109" s="168"/>
      <c r="JQ109" s="168"/>
      <c r="JR109" s="168"/>
      <c r="JS109" s="168"/>
      <c r="JT109" s="168"/>
      <c r="JU109" s="168"/>
      <c r="JV109" s="168"/>
      <c r="JW109" s="168"/>
      <c r="JX109" s="168"/>
      <c r="JY109" s="168"/>
      <c r="JZ109" s="168"/>
      <c r="KA109" s="168"/>
      <c r="KB109" s="168"/>
      <c r="KC109" s="168"/>
      <c r="KD109" s="168"/>
      <c r="KE109" s="168"/>
      <c r="KF109" s="168"/>
      <c r="KG109" s="168"/>
      <c r="KH109" s="168"/>
      <c r="KI109" s="168"/>
      <c r="KJ109" s="168"/>
      <c r="KK109" s="168"/>
      <c r="KL109" s="168"/>
      <c r="KM109" s="168"/>
      <c r="KN109" s="168"/>
      <c r="KO109" s="168"/>
      <c r="KP109" s="168"/>
      <c r="KQ109" s="168"/>
      <c r="KR109" s="168"/>
      <c r="KS109" s="168"/>
      <c r="KT109" s="168"/>
      <c r="KU109" s="168"/>
      <c r="KV109" s="168"/>
      <c r="KW109" s="168"/>
      <c r="KX109" s="168"/>
      <c r="KY109" s="168"/>
      <c r="KZ109" s="168"/>
      <c r="LA109" s="168"/>
      <c r="LB109" s="168"/>
      <c r="LC109" s="168"/>
      <c r="LD109" s="168"/>
      <c r="LE109" s="168"/>
      <c r="LF109" s="168"/>
      <c r="LG109" s="168"/>
      <c r="LH109" s="168"/>
      <c r="LI109" s="168"/>
      <c r="LJ109" s="168"/>
      <c r="LK109" s="168"/>
      <c r="LL109" s="168"/>
      <c r="LM109" s="168"/>
      <c r="LN109" s="168"/>
      <c r="LO109" s="168"/>
      <c r="LP109" s="168"/>
      <c r="LQ109" s="168"/>
      <c r="LR109" s="168"/>
      <c r="LS109" s="168"/>
      <c r="LT109" s="168"/>
      <c r="LU109" s="168"/>
      <c r="LV109" s="168"/>
      <c r="LW109" s="168"/>
      <c r="LX109" s="168"/>
      <c r="LY109" s="168"/>
      <c r="LZ109" s="168"/>
      <c r="MA109" s="168"/>
      <c r="MB109" s="168"/>
      <c r="MC109" s="168"/>
      <c r="MD109" s="168"/>
      <c r="ME109" s="168"/>
      <c r="MF109" s="168"/>
      <c r="MG109" s="168"/>
      <c r="MH109" s="168"/>
      <c r="MI109" s="168"/>
      <c r="MJ109" s="168"/>
      <c r="MK109" s="168"/>
      <c r="ML109" s="168"/>
      <c r="MM109" s="168"/>
      <c r="MN109" s="168"/>
      <c r="MO109" s="168"/>
      <c r="MP109" s="168"/>
      <c r="MQ109" s="168"/>
      <c r="MR109" s="168"/>
      <c r="MS109" s="168"/>
      <c r="MT109" s="168"/>
      <c r="MU109" s="168"/>
      <c r="MV109" s="168"/>
      <c r="MW109" s="168"/>
      <c r="MX109" s="168"/>
      <c r="MY109" s="168"/>
      <c r="MZ109" s="168"/>
      <c r="NA109" s="168"/>
      <c r="NB109" s="168"/>
      <c r="NC109" s="168"/>
      <c r="ND109" s="168"/>
      <c r="NE109" s="168"/>
      <c r="NF109" s="168"/>
      <c r="NG109" s="168"/>
      <c r="NH109" s="168"/>
      <c r="NI109" s="168"/>
      <c r="NJ109" s="168"/>
      <c r="NK109" s="168"/>
      <c r="NL109" s="168"/>
      <c r="NM109" s="168"/>
      <c r="NN109" s="168"/>
      <c r="NO109" s="168"/>
      <c r="NP109" s="168"/>
      <c r="NQ109" s="168"/>
      <c r="NR109" s="168"/>
      <c r="NS109" s="168"/>
      <c r="NT109" s="168"/>
      <c r="NU109" s="168"/>
      <c r="NV109" s="168"/>
      <c r="NW109" s="168"/>
      <c r="NX109" s="168"/>
      <c r="NY109" s="168"/>
      <c r="NZ109" s="168"/>
      <c r="OA109" s="168"/>
      <c r="OB109" s="168"/>
      <c r="OC109" s="168"/>
      <c r="OD109" s="168"/>
      <c r="OE109" s="168"/>
      <c r="OF109" s="168"/>
      <c r="OG109" s="168"/>
      <c r="OH109" s="168"/>
      <c r="OI109" s="168"/>
      <c r="OJ109" s="168"/>
      <c r="OK109" s="168"/>
      <c r="OL109" s="168"/>
      <c r="OM109" s="168"/>
      <c r="ON109" s="168"/>
      <c r="OO109" s="168"/>
      <c r="OP109" s="168"/>
      <c r="OQ109" s="168"/>
      <c r="OR109" s="168"/>
      <c r="OS109" s="168"/>
      <c r="OT109" s="168"/>
      <c r="OU109" s="168"/>
      <c r="OV109" s="168"/>
      <c r="OW109" s="168"/>
      <c r="OX109" s="168"/>
      <c r="OY109" s="168"/>
      <c r="OZ109" s="168"/>
      <c r="PA109" s="168"/>
      <c r="PB109" s="168"/>
      <c r="PC109" s="168"/>
      <c r="PD109" s="168"/>
      <c r="PE109" s="168"/>
      <c r="PF109" s="168"/>
      <c r="PG109" s="168"/>
      <c r="PH109" s="168"/>
      <c r="PI109" s="168"/>
      <c r="PJ109" s="168"/>
      <c r="PK109" s="168"/>
      <c r="PL109" s="168"/>
      <c r="PM109" s="168"/>
      <c r="PN109" s="168"/>
      <c r="PO109" s="168"/>
      <c r="PP109" s="168"/>
      <c r="PQ109" s="168"/>
      <c r="PR109" s="168"/>
      <c r="PS109" s="168"/>
      <c r="PT109" s="168"/>
      <c r="PU109" s="168"/>
      <c r="PV109" s="168"/>
      <c r="PW109" s="168"/>
      <c r="PX109" s="168"/>
      <c r="PY109" s="168"/>
      <c r="PZ109" s="168"/>
      <c r="QA109" s="168"/>
      <c r="QB109" s="168"/>
      <c r="QC109" s="168"/>
      <c r="QD109" s="168"/>
      <c r="QE109" s="168"/>
      <c r="QF109" s="168"/>
      <c r="QG109" s="168"/>
      <c r="QH109" s="168"/>
      <c r="QI109" s="168"/>
      <c r="QJ109" s="168"/>
      <c r="QK109" s="168"/>
      <c r="QL109" s="168"/>
      <c r="QM109" s="168"/>
      <c r="QN109" s="168"/>
      <c r="QO109" s="168"/>
      <c r="QP109" s="168"/>
      <c r="QQ109" s="168"/>
      <c r="QR109" s="168"/>
      <c r="QS109" s="168"/>
      <c r="QT109" s="168"/>
      <c r="QU109" s="168"/>
      <c r="QV109" s="168"/>
      <c r="QW109" s="168"/>
      <c r="QX109" s="168"/>
      <c r="QY109" s="168"/>
      <c r="QZ109" s="168"/>
      <c r="RA109" s="168"/>
      <c r="RB109" s="168"/>
      <c r="RC109" s="168"/>
      <c r="RD109" s="168"/>
      <c r="RE109" s="168"/>
      <c r="RF109" s="168"/>
      <c r="RG109" s="168"/>
      <c r="RH109" s="168"/>
      <c r="RI109" s="168"/>
      <c r="RJ109" s="168"/>
      <c r="RK109" s="168"/>
      <c r="RL109" s="168"/>
      <c r="RM109" s="168"/>
      <c r="RN109" s="168"/>
      <c r="RO109" s="168"/>
      <c r="RP109" s="168"/>
      <c r="RQ109" s="168"/>
      <c r="RR109" s="168"/>
      <c r="RS109" s="168"/>
      <c r="RT109" s="168"/>
      <c r="RU109" s="168"/>
      <c r="RV109" s="168"/>
      <c r="RW109" s="168"/>
      <c r="RX109" s="168"/>
      <c r="RY109" s="168"/>
      <c r="RZ109" s="168"/>
      <c r="SA109" s="168"/>
      <c r="SB109" s="168"/>
      <c r="SC109" s="168"/>
      <c r="SD109" s="168"/>
      <c r="SE109" s="168"/>
      <c r="SF109" s="168"/>
      <c r="SG109" s="168"/>
      <c r="SH109" s="168"/>
      <c r="SI109" s="168"/>
      <c r="SJ109" s="168"/>
      <c r="SK109" s="168"/>
      <c r="SL109" s="168"/>
      <c r="SM109" s="168"/>
      <c r="SN109" s="168"/>
      <c r="SO109" s="168"/>
      <c r="SP109" s="168"/>
      <c r="SQ109" s="168"/>
      <c r="SR109" s="168"/>
      <c r="SS109" s="168"/>
      <c r="ST109" s="168"/>
      <c r="SU109" s="168"/>
      <c r="SV109" s="168"/>
      <c r="SW109" s="168"/>
      <c r="SX109" s="168"/>
      <c r="SY109" s="168"/>
      <c r="SZ109" s="168"/>
      <c r="TA109" s="168"/>
      <c r="TB109" s="168"/>
      <c r="TC109" s="168"/>
      <c r="TD109" s="168"/>
      <c r="TE109" s="168"/>
      <c r="TF109" s="168"/>
      <c r="TG109" s="168"/>
      <c r="TH109" s="168"/>
      <c r="TI109" s="168"/>
      <c r="TJ109" s="168"/>
      <c r="TK109" s="168"/>
      <c r="TL109" s="168"/>
      <c r="TM109" s="168"/>
      <c r="TN109" s="168"/>
      <c r="TO109" s="168"/>
      <c r="TP109" s="168"/>
      <c r="TQ109" s="168"/>
      <c r="TR109" s="168"/>
      <c r="TS109" s="168"/>
      <c r="TT109" s="168"/>
      <c r="TU109" s="168"/>
      <c r="TV109" s="168"/>
      <c r="TW109" s="168"/>
      <c r="TX109" s="168"/>
      <c r="TY109" s="168"/>
      <c r="TZ109" s="168"/>
      <c r="UA109" s="168"/>
      <c r="UB109" s="168"/>
      <c r="UC109" s="168"/>
      <c r="UD109" s="168"/>
      <c r="UE109" s="168"/>
      <c r="UF109" s="168"/>
      <c r="UG109" s="168"/>
      <c r="UH109" s="168"/>
      <c r="UI109" s="168"/>
      <c r="UJ109" s="168"/>
      <c r="UK109" s="168"/>
      <c r="UL109" s="168"/>
      <c r="UM109" s="168"/>
      <c r="UN109" s="168"/>
      <c r="UO109" s="168"/>
      <c r="UP109" s="168"/>
      <c r="UQ109" s="168"/>
      <c r="UR109" s="168"/>
      <c r="US109" s="168"/>
      <c r="UT109" s="168"/>
      <c r="UU109" s="168"/>
      <c r="UV109" s="168"/>
      <c r="UW109" s="168"/>
      <c r="UX109" s="168"/>
      <c r="UY109" s="168"/>
      <c r="UZ109" s="168"/>
      <c r="VA109" s="168"/>
      <c r="VB109" s="168"/>
      <c r="VC109" s="168"/>
      <c r="VD109" s="168"/>
      <c r="VE109" s="168"/>
      <c r="VF109" s="168"/>
      <c r="VG109" s="168"/>
      <c r="VH109" s="168"/>
      <c r="VI109" s="168"/>
      <c r="VJ109" s="168"/>
      <c r="VK109" s="168"/>
      <c r="VL109" s="168"/>
      <c r="VM109" s="168"/>
      <c r="VN109" s="168"/>
      <c r="VO109" s="168"/>
      <c r="VP109" s="168"/>
      <c r="VQ109" s="168"/>
      <c r="VR109" s="168"/>
      <c r="VS109" s="168"/>
      <c r="VT109" s="168"/>
      <c r="VU109" s="168"/>
      <c r="VV109" s="168"/>
      <c r="VW109" s="168"/>
      <c r="VX109" s="168"/>
      <c r="VY109" s="168"/>
      <c r="VZ109" s="168"/>
      <c r="WA109" s="168"/>
      <c r="WB109" s="168"/>
      <c r="WC109" s="168"/>
      <c r="WD109" s="168"/>
      <c r="WE109" s="168"/>
      <c r="WF109" s="168"/>
      <c r="WG109" s="168"/>
      <c r="WH109" s="168"/>
      <c r="WI109" s="168"/>
      <c r="WJ109" s="168"/>
      <c r="WK109" s="168"/>
      <c r="WL109" s="168"/>
      <c r="WM109" s="168"/>
      <c r="WN109" s="168"/>
      <c r="WO109" s="168"/>
      <c r="WP109" s="168"/>
      <c r="WQ109" s="168"/>
      <c r="WR109" s="168"/>
      <c r="WS109" s="168"/>
      <c r="WT109" s="168"/>
      <c r="WU109" s="168"/>
      <c r="WV109" s="168"/>
      <c r="WW109" s="168"/>
      <c r="WX109" s="168"/>
      <c r="WY109" s="168"/>
      <c r="WZ109" s="168"/>
      <c r="XA109" s="168"/>
      <c r="XB109" s="168"/>
      <c r="XC109" s="168"/>
      <c r="XD109" s="168"/>
      <c r="XE109" s="168"/>
      <c r="XF109" s="168"/>
      <c r="XG109" s="168"/>
      <c r="XH109" s="168"/>
      <c r="XI109" s="168"/>
      <c r="XJ109" s="168"/>
      <c r="XK109" s="168"/>
      <c r="XL109" s="168"/>
      <c r="XM109" s="168"/>
      <c r="XN109" s="168"/>
      <c r="XO109" s="168"/>
      <c r="XP109" s="168"/>
      <c r="XQ109" s="168"/>
      <c r="XR109" s="168"/>
      <c r="XS109" s="168"/>
      <c r="XT109" s="168"/>
      <c r="XU109" s="168"/>
      <c r="XV109" s="168"/>
      <c r="XW109" s="168"/>
      <c r="XX109" s="168"/>
      <c r="XY109" s="168"/>
      <c r="XZ109" s="168"/>
      <c r="YA109" s="168"/>
      <c r="YB109" s="168"/>
      <c r="YC109" s="168"/>
      <c r="YD109" s="168"/>
      <c r="YE109" s="168"/>
      <c r="YF109" s="168"/>
      <c r="YG109" s="168"/>
      <c r="YH109" s="168"/>
      <c r="YI109" s="168"/>
      <c r="YJ109" s="168"/>
      <c r="YK109" s="168"/>
      <c r="YL109" s="168"/>
      <c r="YM109" s="168"/>
      <c r="YN109" s="168"/>
      <c r="YO109" s="168"/>
      <c r="YP109" s="168"/>
      <c r="YQ109" s="168"/>
      <c r="YR109" s="168"/>
      <c r="YS109" s="168"/>
      <c r="YT109" s="168"/>
      <c r="YU109" s="168"/>
      <c r="YV109" s="168"/>
      <c r="YW109" s="168"/>
      <c r="YX109" s="168"/>
      <c r="YY109" s="168"/>
      <c r="YZ109" s="168"/>
      <c r="ZA109" s="168"/>
      <c r="ZB109" s="168"/>
      <c r="ZC109" s="168"/>
      <c r="ZD109" s="168"/>
      <c r="ZE109" s="168"/>
      <c r="ZF109" s="168"/>
      <c r="ZG109" s="168"/>
      <c r="ZH109" s="168"/>
      <c r="ZI109" s="168"/>
      <c r="ZJ109" s="168"/>
      <c r="ZK109" s="168"/>
      <c r="ZL109" s="168"/>
      <c r="ZM109" s="168"/>
      <c r="ZN109" s="168"/>
      <c r="ZO109" s="168"/>
      <c r="ZP109" s="168"/>
      <c r="ZQ109" s="168"/>
      <c r="ZR109" s="168"/>
      <c r="ZS109" s="168"/>
      <c r="ZT109" s="168"/>
      <c r="ZU109" s="168"/>
      <c r="ZV109" s="168"/>
      <c r="ZW109" s="168"/>
      <c r="ZX109" s="168"/>
      <c r="ZY109" s="168"/>
      <c r="ZZ109" s="168"/>
      <c r="AAA109" s="168"/>
      <c r="AAB109" s="168"/>
      <c r="AAC109" s="168"/>
      <c r="AAD109" s="168"/>
      <c r="AAE109" s="168"/>
      <c r="AAF109" s="168"/>
      <c r="AAG109" s="168"/>
      <c r="AAH109" s="168"/>
      <c r="AAI109" s="168"/>
      <c r="AAJ109" s="168"/>
      <c r="AAK109" s="168"/>
      <c r="AAL109" s="168"/>
      <c r="AAM109" s="168"/>
      <c r="AAN109" s="168"/>
      <c r="AAO109" s="168"/>
      <c r="AAP109" s="168"/>
      <c r="AAQ109" s="168"/>
      <c r="AAR109" s="168"/>
      <c r="AAS109" s="168"/>
      <c r="AAT109" s="168"/>
      <c r="AAU109" s="168"/>
      <c r="AAV109" s="168"/>
      <c r="AAW109" s="168"/>
      <c r="AAX109" s="168"/>
      <c r="AAY109" s="168"/>
      <c r="AAZ109" s="168"/>
      <c r="ABA109" s="168"/>
      <c r="ABB109" s="168"/>
      <c r="ABC109" s="168"/>
      <c r="ABD109" s="168"/>
      <c r="ABE109" s="168"/>
      <c r="ABF109" s="168"/>
      <c r="ABG109" s="168"/>
      <c r="ABH109" s="168"/>
      <c r="ABI109" s="168"/>
      <c r="ABJ109" s="168"/>
      <c r="ABK109" s="168"/>
      <c r="ABL109" s="168"/>
      <c r="ABM109" s="168"/>
      <c r="ABN109" s="168"/>
      <c r="ABO109" s="168"/>
      <c r="ABP109" s="168"/>
      <c r="ABQ109" s="168"/>
      <c r="ABR109" s="168"/>
      <c r="ABS109" s="168"/>
      <c r="ABT109" s="168"/>
      <c r="ABU109" s="168"/>
      <c r="ABV109" s="168"/>
      <c r="ABW109" s="168"/>
      <c r="ABX109" s="168"/>
      <c r="ABY109" s="168"/>
      <c r="ABZ109" s="168"/>
      <c r="ACA109" s="168"/>
      <c r="ACB109" s="168"/>
      <c r="ACC109" s="168"/>
      <c r="ACD109" s="168"/>
      <c r="ACE109" s="168"/>
      <c r="ACF109" s="168"/>
      <c r="ACG109" s="168"/>
      <c r="ACH109" s="168"/>
      <c r="ACI109" s="168"/>
      <c r="ACJ109" s="168"/>
      <c r="ACK109" s="168"/>
      <c r="ACL109" s="168"/>
      <c r="ACM109" s="168"/>
      <c r="ACN109" s="168"/>
      <c r="ACO109" s="168"/>
      <c r="ACP109" s="168"/>
      <c r="ACQ109" s="168"/>
      <c r="ACR109" s="168"/>
      <c r="ACS109" s="168"/>
      <c r="ACT109" s="168"/>
      <c r="ACU109" s="168"/>
      <c r="ACV109" s="168"/>
      <c r="ACW109" s="168"/>
      <c r="ACX109" s="168"/>
      <c r="ACY109" s="168"/>
      <c r="ACZ109" s="168"/>
      <c r="ADA109" s="168"/>
      <c r="ADB109" s="168"/>
      <c r="ADC109" s="168"/>
      <c r="ADD109" s="168"/>
      <c r="ADE109" s="168"/>
      <c r="ADF109" s="168"/>
      <c r="ADG109" s="168"/>
      <c r="ADH109" s="168"/>
      <c r="ADI109" s="168"/>
      <c r="ADJ109" s="168"/>
      <c r="ADK109" s="168"/>
      <c r="ADL109" s="168"/>
      <c r="ADM109" s="168"/>
      <c r="ADN109" s="168"/>
      <c r="ADO109" s="168"/>
      <c r="ADP109" s="168"/>
      <c r="ADQ109" s="168"/>
      <c r="ADR109" s="168"/>
      <c r="ADS109" s="168"/>
      <c r="ADT109" s="168"/>
      <c r="ADU109" s="168"/>
      <c r="ADV109" s="168"/>
      <c r="ADW109" s="168"/>
      <c r="ADX109" s="168"/>
      <c r="ADY109" s="168"/>
      <c r="ADZ109" s="168"/>
      <c r="AEA109" s="168"/>
      <c r="AEB109" s="168"/>
      <c r="AEC109" s="168"/>
      <c r="AED109" s="168"/>
      <c r="AEE109" s="168"/>
      <c r="AEF109" s="168"/>
      <c r="AEG109" s="168"/>
      <c r="AEH109" s="168"/>
      <c r="AEI109" s="168"/>
      <c r="AEJ109" s="168"/>
      <c r="AEK109" s="168"/>
      <c r="AEL109" s="168"/>
      <c r="AEM109" s="168"/>
      <c r="AEN109" s="168"/>
      <c r="AEO109" s="168"/>
      <c r="AEP109" s="168"/>
      <c r="AEQ109" s="168"/>
      <c r="AER109" s="168"/>
      <c r="AES109" s="168"/>
      <c r="AET109" s="168"/>
      <c r="AEU109" s="168"/>
      <c r="AEV109" s="168"/>
      <c r="AEW109" s="168"/>
      <c r="AEX109" s="168"/>
      <c r="AEY109" s="168"/>
      <c r="AEZ109" s="168"/>
      <c r="AFA109" s="168"/>
      <c r="AFB109" s="168"/>
      <c r="AFC109" s="168"/>
      <c r="AFD109" s="168"/>
      <c r="AFE109" s="168"/>
      <c r="AFF109" s="168"/>
      <c r="AFG109" s="168"/>
      <c r="AFH109" s="168"/>
      <c r="AFI109" s="168"/>
      <c r="AFJ109" s="168"/>
      <c r="AFK109" s="168"/>
      <c r="AFL109" s="168"/>
      <c r="AFM109" s="168"/>
      <c r="AFN109" s="168"/>
      <c r="AFO109" s="168"/>
      <c r="AFP109" s="168"/>
      <c r="AFQ109" s="168"/>
      <c r="AFR109" s="168"/>
      <c r="AFS109" s="168"/>
      <c r="AFT109" s="168"/>
      <c r="AFU109" s="168"/>
      <c r="AFV109" s="168"/>
      <c r="AFW109" s="168"/>
      <c r="AFX109" s="168"/>
      <c r="AFY109" s="168"/>
      <c r="AFZ109" s="168"/>
      <c r="AGA109" s="168"/>
      <c r="AGB109" s="168"/>
      <c r="AGC109" s="168"/>
      <c r="AGD109" s="168"/>
      <c r="AGE109" s="168"/>
      <c r="AGF109" s="168"/>
      <c r="AGG109" s="168"/>
      <c r="AGH109" s="168"/>
      <c r="AGI109" s="168"/>
      <c r="AGJ109" s="168"/>
      <c r="AGK109" s="168"/>
      <c r="AGL109" s="168"/>
      <c r="AGM109" s="168"/>
      <c r="AGN109" s="168"/>
      <c r="AGO109" s="168"/>
      <c r="AGP109" s="168"/>
      <c r="AGQ109" s="168"/>
      <c r="AGR109" s="168"/>
      <c r="AGS109" s="168"/>
      <c r="AGT109" s="168"/>
      <c r="AGU109" s="168"/>
      <c r="AGV109" s="168"/>
      <c r="AGW109" s="168"/>
      <c r="AGX109" s="168"/>
      <c r="AGY109" s="168"/>
      <c r="AGZ109" s="168"/>
      <c r="AHA109" s="168"/>
      <c r="AHB109" s="168"/>
      <c r="AHC109" s="168"/>
      <c r="AHD109" s="168"/>
      <c r="AHE109" s="168"/>
      <c r="AHF109" s="168"/>
      <c r="AHG109" s="168"/>
      <c r="AHH109" s="168"/>
      <c r="AHI109" s="168"/>
      <c r="AHJ109" s="168"/>
      <c r="AHK109" s="168"/>
      <c r="AHL109" s="168"/>
      <c r="AHM109" s="168"/>
      <c r="AHN109" s="168"/>
      <c r="AHO109" s="168"/>
      <c r="AHP109" s="168"/>
      <c r="AHQ109" s="168"/>
      <c r="AHR109" s="168"/>
      <c r="AHS109" s="168"/>
      <c r="AHT109" s="168"/>
      <c r="AHU109" s="168"/>
      <c r="AHV109" s="168"/>
      <c r="AHW109" s="168"/>
      <c r="AHX109" s="168"/>
      <c r="AHY109" s="168"/>
      <c r="AHZ109" s="168"/>
      <c r="AIA109" s="168"/>
      <c r="AIB109" s="168"/>
      <c r="AIC109" s="168"/>
      <c r="AID109" s="168"/>
      <c r="AIE109" s="168"/>
      <c r="AIF109" s="168"/>
      <c r="AIG109" s="168"/>
      <c r="AIH109" s="168"/>
      <c r="AII109" s="168"/>
      <c r="AIJ109" s="168"/>
      <c r="AIK109" s="168"/>
      <c r="AIL109" s="168"/>
      <c r="AIM109" s="168"/>
      <c r="AIN109" s="168"/>
      <c r="AIO109" s="168"/>
      <c r="AIP109" s="168"/>
      <c r="AIQ109" s="168"/>
      <c r="AIR109" s="168"/>
      <c r="AIS109" s="168"/>
      <c r="AIT109" s="168"/>
      <c r="AIU109" s="168"/>
      <c r="AIV109" s="168"/>
      <c r="AIW109" s="168"/>
      <c r="AIX109" s="168"/>
      <c r="AIY109" s="168"/>
      <c r="AIZ109" s="168"/>
      <c r="AJA109" s="168"/>
      <c r="AJB109" s="168"/>
      <c r="AJC109" s="168"/>
      <c r="AJD109" s="168"/>
      <c r="AJE109" s="168"/>
      <c r="AJF109" s="168"/>
      <c r="AJG109" s="168"/>
      <c r="AJH109" s="168"/>
      <c r="AJI109" s="168"/>
      <c r="AJJ109" s="168"/>
      <c r="AJK109" s="168"/>
      <c r="AJL109" s="168"/>
      <c r="AJM109" s="168"/>
      <c r="AJN109" s="168"/>
      <c r="AJO109" s="168"/>
      <c r="AJP109" s="168"/>
      <c r="AJQ109" s="168"/>
      <c r="AJR109" s="168"/>
      <c r="AJS109" s="168"/>
      <c r="AJT109" s="168"/>
      <c r="AJU109" s="168"/>
      <c r="AJV109" s="168"/>
      <c r="AJW109" s="168"/>
      <c r="AJX109" s="168"/>
      <c r="AJY109" s="168"/>
      <c r="AJZ109" s="168"/>
      <c r="AKA109" s="168"/>
      <c r="AKB109" s="168"/>
      <c r="AKC109" s="168"/>
      <c r="AKD109" s="168"/>
      <c r="AKE109" s="168"/>
      <c r="AKF109" s="168"/>
      <c r="AKG109" s="168"/>
      <c r="AKH109" s="168"/>
      <c r="AKI109" s="168"/>
      <c r="AKJ109" s="168"/>
      <c r="AKK109" s="168"/>
      <c r="AKL109" s="168"/>
      <c r="AKM109" s="168"/>
      <c r="AKN109" s="168"/>
      <c r="AKO109" s="168"/>
      <c r="AKP109" s="168"/>
      <c r="AKQ109" s="168"/>
      <c r="AKR109" s="168"/>
      <c r="AKS109" s="168"/>
      <c r="AKT109" s="168"/>
      <c r="AKU109" s="168"/>
      <c r="AKV109" s="168"/>
      <c r="AKW109" s="168"/>
      <c r="AKX109" s="168"/>
      <c r="AKY109" s="168"/>
      <c r="AKZ109" s="168"/>
      <c r="ALA109" s="168"/>
      <c r="ALB109" s="168"/>
      <c r="ALC109" s="168"/>
      <c r="ALD109" s="168"/>
      <c r="ALE109" s="168"/>
      <c r="ALF109" s="168"/>
      <c r="ALG109" s="168"/>
      <c r="ALH109" s="168"/>
      <c r="ALI109" s="168"/>
      <c r="ALJ109" s="168"/>
      <c r="ALK109" s="168"/>
      <c r="ALL109" s="168"/>
      <c r="ALM109" s="168"/>
      <c r="ALN109" s="168"/>
      <c r="ALO109" s="168"/>
      <c r="ALP109" s="168"/>
      <c r="ALQ109" s="168"/>
      <c r="ALR109" s="168"/>
      <c r="ALS109" s="168"/>
      <c r="ALT109" s="168"/>
      <c r="ALU109" s="168"/>
      <c r="ALV109" s="168"/>
      <c r="ALW109" s="168"/>
      <c r="ALX109" s="168"/>
      <c r="ALY109" s="168"/>
      <c r="ALZ109" s="168"/>
      <c r="AMA109" s="168"/>
      <c r="AMB109" s="168"/>
      <c r="AMC109" s="168"/>
      <c r="AMD109" s="168"/>
      <c r="AME109" s="168"/>
      <c r="AMF109" s="168"/>
      <c r="AMG109" s="168"/>
      <c r="AMH109" s="168"/>
      <c r="AMI109" s="168"/>
      <c r="AMJ109" s="168"/>
      <c r="AMK109" s="168"/>
    </row>
    <row r="110" spans="1:1025">
      <c r="A110" s="168"/>
      <c r="B110" s="168"/>
      <c r="C110" s="168"/>
      <c r="D110" s="168"/>
      <c r="E110" s="240"/>
      <c r="F110" s="240"/>
      <c r="G110" s="241">
        <f>F98</f>
        <v>600000</v>
      </c>
      <c r="H110" s="240" t="s">
        <v>362</v>
      </c>
      <c r="I110" s="240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68"/>
      <c r="AZ110" s="168"/>
      <c r="BA110" s="168"/>
      <c r="BB110" s="168"/>
      <c r="BC110" s="168"/>
      <c r="BD110" s="168"/>
      <c r="BE110" s="168"/>
      <c r="BF110" s="168"/>
      <c r="BG110" s="168"/>
      <c r="BH110" s="168"/>
      <c r="BI110" s="168"/>
      <c r="BJ110" s="168"/>
      <c r="BK110" s="168"/>
      <c r="BL110" s="168"/>
      <c r="BM110" s="168"/>
      <c r="BN110" s="168"/>
      <c r="BO110" s="168"/>
      <c r="BP110" s="168"/>
      <c r="BQ110" s="168"/>
      <c r="BR110" s="168"/>
      <c r="BS110" s="168"/>
      <c r="BT110" s="168"/>
      <c r="BU110" s="168"/>
      <c r="BV110" s="168"/>
      <c r="BW110" s="168"/>
      <c r="BX110" s="168"/>
      <c r="BY110" s="168"/>
      <c r="BZ110" s="168"/>
      <c r="CA110" s="168"/>
      <c r="CB110" s="168"/>
      <c r="CC110" s="168"/>
      <c r="CD110" s="168"/>
      <c r="CE110" s="168"/>
      <c r="CF110" s="168"/>
      <c r="CG110" s="168"/>
      <c r="CH110" s="168"/>
      <c r="CI110" s="168"/>
      <c r="CJ110" s="168"/>
      <c r="CK110" s="168"/>
      <c r="CL110" s="168"/>
      <c r="CM110" s="168"/>
      <c r="CN110" s="168"/>
      <c r="CO110" s="168"/>
      <c r="CP110" s="168"/>
      <c r="CQ110" s="168"/>
      <c r="CR110" s="168"/>
      <c r="CS110" s="168"/>
      <c r="CT110" s="168"/>
      <c r="CU110" s="168"/>
      <c r="CV110" s="168"/>
      <c r="CW110" s="168"/>
      <c r="CX110" s="168"/>
      <c r="CY110" s="168"/>
      <c r="CZ110" s="168"/>
      <c r="DA110" s="168"/>
      <c r="DB110" s="168"/>
      <c r="DC110" s="168"/>
      <c r="DD110" s="168"/>
      <c r="DE110" s="168"/>
      <c r="DF110" s="168"/>
      <c r="DG110" s="168"/>
      <c r="DH110" s="168"/>
      <c r="DI110" s="168"/>
      <c r="DJ110" s="168"/>
      <c r="DK110" s="168"/>
      <c r="DL110" s="168"/>
      <c r="DM110" s="168"/>
      <c r="DN110" s="168"/>
      <c r="DO110" s="168"/>
      <c r="DP110" s="168"/>
      <c r="DQ110" s="168"/>
      <c r="DR110" s="168"/>
      <c r="DS110" s="168"/>
      <c r="DT110" s="168"/>
      <c r="DU110" s="168"/>
      <c r="DV110" s="168"/>
      <c r="DW110" s="168"/>
      <c r="DX110" s="168"/>
      <c r="DY110" s="168"/>
      <c r="DZ110" s="168"/>
      <c r="EA110" s="168"/>
      <c r="EB110" s="168"/>
      <c r="EC110" s="168"/>
      <c r="ED110" s="168"/>
      <c r="EE110" s="168"/>
      <c r="EF110" s="168"/>
      <c r="EG110" s="168"/>
      <c r="EH110" s="168"/>
      <c r="EI110" s="168"/>
      <c r="EJ110" s="168"/>
      <c r="EK110" s="168"/>
      <c r="EL110" s="168"/>
      <c r="EM110" s="168"/>
      <c r="EN110" s="168"/>
      <c r="EO110" s="168"/>
      <c r="EP110" s="168"/>
      <c r="EQ110" s="168"/>
      <c r="ER110" s="168"/>
      <c r="ES110" s="168"/>
      <c r="ET110" s="168"/>
      <c r="EU110" s="168"/>
      <c r="EV110" s="168"/>
      <c r="EW110" s="168"/>
      <c r="EX110" s="168"/>
      <c r="EY110" s="168"/>
      <c r="EZ110" s="168"/>
      <c r="FA110" s="168"/>
      <c r="FB110" s="168"/>
      <c r="FC110" s="168"/>
      <c r="FD110" s="168"/>
      <c r="FE110" s="168"/>
      <c r="FF110" s="168"/>
      <c r="FG110" s="168"/>
      <c r="FH110" s="168"/>
      <c r="FI110" s="168"/>
      <c r="FJ110" s="168"/>
      <c r="FK110" s="168"/>
      <c r="FL110" s="168"/>
      <c r="FM110" s="168"/>
      <c r="FN110" s="168"/>
      <c r="FO110" s="168"/>
      <c r="FP110" s="168"/>
      <c r="FQ110" s="168"/>
      <c r="FR110" s="168"/>
      <c r="FS110" s="168"/>
      <c r="FT110" s="168"/>
      <c r="FU110" s="168"/>
      <c r="FV110" s="168"/>
      <c r="FW110" s="168"/>
      <c r="FX110" s="168"/>
      <c r="FY110" s="168"/>
      <c r="FZ110" s="168"/>
      <c r="GA110" s="168"/>
      <c r="GB110" s="168"/>
      <c r="GC110" s="168"/>
      <c r="GD110" s="168"/>
      <c r="GE110" s="168"/>
      <c r="GF110" s="168"/>
      <c r="GG110" s="168"/>
      <c r="GH110" s="168"/>
      <c r="GI110" s="168"/>
      <c r="GJ110" s="168"/>
      <c r="GK110" s="168"/>
      <c r="GL110" s="168"/>
      <c r="GM110" s="168"/>
      <c r="GN110" s="168"/>
      <c r="GO110" s="168"/>
      <c r="GP110" s="168"/>
      <c r="GQ110" s="168"/>
      <c r="GR110" s="168"/>
      <c r="GS110" s="168"/>
      <c r="GT110" s="168"/>
      <c r="GU110" s="168"/>
      <c r="GV110" s="168"/>
      <c r="GW110" s="168"/>
      <c r="GX110" s="168"/>
      <c r="GY110" s="168"/>
      <c r="GZ110" s="168"/>
      <c r="HA110" s="168"/>
      <c r="HB110" s="168"/>
      <c r="HC110" s="168"/>
      <c r="HD110" s="168"/>
      <c r="HE110" s="168"/>
      <c r="HF110" s="168"/>
      <c r="HG110" s="168"/>
      <c r="HH110" s="168"/>
      <c r="HI110" s="168"/>
      <c r="HJ110" s="168"/>
      <c r="HK110" s="168"/>
      <c r="HL110" s="168"/>
      <c r="HM110" s="168"/>
      <c r="HN110" s="168"/>
      <c r="HO110" s="168"/>
      <c r="HP110" s="168"/>
      <c r="HQ110" s="168"/>
      <c r="HR110" s="168"/>
      <c r="HS110" s="168"/>
      <c r="HT110" s="168"/>
      <c r="HU110" s="168"/>
      <c r="HV110" s="168"/>
      <c r="HW110" s="168"/>
      <c r="HX110" s="168"/>
      <c r="HY110" s="168"/>
      <c r="HZ110" s="168"/>
      <c r="IA110" s="168"/>
      <c r="IB110" s="168"/>
      <c r="IC110" s="168"/>
      <c r="ID110" s="168"/>
      <c r="IE110" s="168"/>
      <c r="IF110" s="168"/>
      <c r="IG110" s="168"/>
      <c r="IH110" s="168"/>
      <c r="II110" s="168"/>
      <c r="IJ110" s="168"/>
      <c r="IK110" s="168"/>
      <c r="IL110" s="168"/>
      <c r="IM110" s="168"/>
      <c r="IN110" s="168"/>
      <c r="IO110" s="168"/>
      <c r="IP110" s="168"/>
      <c r="IQ110" s="168"/>
      <c r="IR110" s="168"/>
      <c r="IS110" s="168"/>
      <c r="IT110" s="168"/>
      <c r="IU110" s="168"/>
      <c r="IV110" s="168"/>
      <c r="IW110" s="168"/>
      <c r="IX110" s="168"/>
      <c r="IY110" s="168"/>
      <c r="IZ110" s="168"/>
      <c r="JA110" s="168"/>
      <c r="JB110" s="168"/>
      <c r="JC110" s="168"/>
      <c r="JD110" s="168"/>
      <c r="JE110" s="168"/>
      <c r="JF110" s="168"/>
      <c r="JG110" s="168"/>
      <c r="JH110" s="168"/>
      <c r="JI110" s="168"/>
      <c r="JJ110" s="168"/>
      <c r="JK110" s="168"/>
      <c r="JL110" s="168"/>
      <c r="JM110" s="168"/>
      <c r="JN110" s="168"/>
      <c r="JO110" s="168"/>
      <c r="JP110" s="168"/>
      <c r="JQ110" s="168"/>
      <c r="JR110" s="168"/>
      <c r="JS110" s="168"/>
      <c r="JT110" s="168"/>
      <c r="JU110" s="168"/>
      <c r="JV110" s="168"/>
      <c r="JW110" s="168"/>
      <c r="JX110" s="168"/>
      <c r="JY110" s="168"/>
      <c r="JZ110" s="168"/>
      <c r="KA110" s="168"/>
      <c r="KB110" s="168"/>
      <c r="KC110" s="168"/>
      <c r="KD110" s="168"/>
      <c r="KE110" s="168"/>
      <c r="KF110" s="168"/>
      <c r="KG110" s="168"/>
      <c r="KH110" s="168"/>
      <c r="KI110" s="168"/>
      <c r="KJ110" s="168"/>
      <c r="KK110" s="168"/>
      <c r="KL110" s="168"/>
      <c r="KM110" s="168"/>
      <c r="KN110" s="168"/>
      <c r="KO110" s="168"/>
      <c r="KP110" s="168"/>
      <c r="KQ110" s="168"/>
      <c r="KR110" s="168"/>
      <c r="KS110" s="168"/>
      <c r="KT110" s="168"/>
      <c r="KU110" s="168"/>
      <c r="KV110" s="168"/>
      <c r="KW110" s="168"/>
      <c r="KX110" s="168"/>
      <c r="KY110" s="168"/>
      <c r="KZ110" s="168"/>
      <c r="LA110" s="168"/>
      <c r="LB110" s="168"/>
      <c r="LC110" s="168"/>
      <c r="LD110" s="168"/>
      <c r="LE110" s="168"/>
      <c r="LF110" s="168"/>
      <c r="LG110" s="168"/>
      <c r="LH110" s="168"/>
      <c r="LI110" s="168"/>
      <c r="LJ110" s="168"/>
      <c r="LK110" s="168"/>
      <c r="LL110" s="168"/>
      <c r="LM110" s="168"/>
      <c r="LN110" s="168"/>
      <c r="LO110" s="168"/>
      <c r="LP110" s="168"/>
      <c r="LQ110" s="168"/>
      <c r="LR110" s="168"/>
      <c r="LS110" s="168"/>
      <c r="LT110" s="168"/>
      <c r="LU110" s="168"/>
      <c r="LV110" s="168"/>
      <c r="LW110" s="168"/>
      <c r="LX110" s="168"/>
      <c r="LY110" s="168"/>
      <c r="LZ110" s="168"/>
      <c r="MA110" s="168"/>
      <c r="MB110" s="168"/>
      <c r="MC110" s="168"/>
      <c r="MD110" s="168"/>
      <c r="ME110" s="168"/>
      <c r="MF110" s="168"/>
      <c r="MG110" s="168"/>
      <c r="MH110" s="168"/>
      <c r="MI110" s="168"/>
      <c r="MJ110" s="168"/>
      <c r="MK110" s="168"/>
      <c r="ML110" s="168"/>
      <c r="MM110" s="168"/>
      <c r="MN110" s="168"/>
      <c r="MO110" s="168"/>
      <c r="MP110" s="168"/>
      <c r="MQ110" s="168"/>
      <c r="MR110" s="168"/>
      <c r="MS110" s="168"/>
      <c r="MT110" s="168"/>
      <c r="MU110" s="168"/>
      <c r="MV110" s="168"/>
      <c r="MW110" s="168"/>
      <c r="MX110" s="168"/>
      <c r="MY110" s="168"/>
      <c r="MZ110" s="168"/>
      <c r="NA110" s="168"/>
      <c r="NB110" s="168"/>
      <c r="NC110" s="168"/>
      <c r="ND110" s="168"/>
      <c r="NE110" s="168"/>
      <c r="NF110" s="168"/>
      <c r="NG110" s="168"/>
      <c r="NH110" s="168"/>
      <c r="NI110" s="168"/>
      <c r="NJ110" s="168"/>
      <c r="NK110" s="168"/>
      <c r="NL110" s="168"/>
      <c r="NM110" s="168"/>
      <c r="NN110" s="168"/>
      <c r="NO110" s="168"/>
      <c r="NP110" s="168"/>
      <c r="NQ110" s="168"/>
      <c r="NR110" s="168"/>
      <c r="NS110" s="168"/>
      <c r="NT110" s="168"/>
      <c r="NU110" s="168"/>
      <c r="NV110" s="168"/>
      <c r="NW110" s="168"/>
      <c r="NX110" s="168"/>
      <c r="NY110" s="168"/>
      <c r="NZ110" s="168"/>
      <c r="OA110" s="168"/>
      <c r="OB110" s="168"/>
      <c r="OC110" s="168"/>
      <c r="OD110" s="168"/>
      <c r="OE110" s="168"/>
      <c r="OF110" s="168"/>
      <c r="OG110" s="168"/>
      <c r="OH110" s="168"/>
      <c r="OI110" s="168"/>
      <c r="OJ110" s="168"/>
      <c r="OK110" s="168"/>
      <c r="OL110" s="168"/>
      <c r="OM110" s="168"/>
      <c r="ON110" s="168"/>
      <c r="OO110" s="168"/>
      <c r="OP110" s="168"/>
      <c r="OQ110" s="168"/>
      <c r="OR110" s="168"/>
      <c r="OS110" s="168"/>
      <c r="OT110" s="168"/>
      <c r="OU110" s="168"/>
      <c r="OV110" s="168"/>
      <c r="OW110" s="168"/>
      <c r="OX110" s="168"/>
      <c r="OY110" s="168"/>
      <c r="OZ110" s="168"/>
      <c r="PA110" s="168"/>
      <c r="PB110" s="168"/>
      <c r="PC110" s="168"/>
      <c r="PD110" s="168"/>
      <c r="PE110" s="168"/>
      <c r="PF110" s="168"/>
      <c r="PG110" s="168"/>
      <c r="PH110" s="168"/>
      <c r="PI110" s="168"/>
      <c r="PJ110" s="168"/>
      <c r="PK110" s="168"/>
      <c r="PL110" s="168"/>
      <c r="PM110" s="168"/>
      <c r="PN110" s="168"/>
      <c r="PO110" s="168"/>
      <c r="PP110" s="168"/>
      <c r="PQ110" s="168"/>
      <c r="PR110" s="168"/>
      <c r="PS110" s="168"/>
      <c r="PT110" s="168"/>
      <c r="PU110" s="168"/>
      <c r="PV110" s="168"/>
      <c r="PW110" s="168"/>
      <c r="PX110" s="168"/>
      <c r="PY110" s="168"/>
      <c r="PZ110" s="168"/>
      <c r="QA110" s="168"/>
      <c r="QB110" s="168"/>
      <c r="QC110" s="168"/>
      <c r="QD110" s="168"/>
      <c r="QE110" s="168"/>
      <c r="QF110" s="168"/>
      <c r="QG110" s="168"/>
      <c r="QH110" s="168"/>
      <c r="QI110" s="168"/>
      <c r="QJ110" s="168"/>
      <c r="QK110" s="168"/>
      <c r="QL110" s="168"/>
      <c r="QM110" s="168"/>
      <c r="QN110" s="168"/>
      <c r="QO110" s="168"/>
      <c r="QP110" s="168"/>
      <c r="QQ110" s="168"/>
      <c r="QR110" s="168"/>
      <c r="QS110" s="168"/>
      <c r="QT110" s="168"/>
      <c r="QU110" s="168"/>
      <c r="QV110" s="168"/>
      <c r="QW110" s="168"/>
      <c r="QX110" s="168"/>
      <c r="QY110" s="168"/>
      <c r="QZ110" s="168"/>
      <c r="RA110" s="168"/>
      <c r="RB110" s="168"/>
      <c r="RC110" s="168"/>
      <c r="RD110" s="168"/>
      <c r="RE110" s="168"/>
      <c r="RF110" s="168"/>
      <c r="RG110" s="168"/>
      <c r="RH110" s="168"/>
      <c r="RI110" s="168"/>
      <c r="RJ110" s="168"/>
      <c r="RK110" s="168"/>
      <c r="RL110" s="168"/>
      <c r="RM110" s="168"/>
      <c r="RN110" s="168"/>
      <c r="RO110" s="168"/>
      <c r="RP110" s="168"/>
      <c r="RQ110" s="168"/>
      <c r="RR110" s="168"/>
      <c r="RS110" s="168"/>
      <c r="RT110" s="168"/>
      <c r="RU110" s="168"/>
      <c r="RV110" s="168"/>
      <c r="RW110" s="168"/>
      <c r="RX110" s="168"/>
      <c r="RY110" s="168"/>
      <c r="RZ110" s="168"/>
      <c r="SA110" s="168"/>
      <c r="SB110" s="168"/>
      <c r="SC110" s="168"/>
      <c r="SD110" s="168"/>
      <c r="SE110" s="168"/>
      <c r="SF110" s="168"/>
      <c r="SG110" s="168"/>
      <c r="SH110" s="168"/>
      <c r="SI110" s="168"/>
      <c r="SJ110" s="168"/>
      <c r="SK110" s="168"/>
      <c r="SL110" s="168"/>
      <c r="SM110" s="168"/>
      <c r="SN110" s="168"/>
      <c r="SO110" s="168"/>
      <c r="SP110" s="168"/>
      <c r="SQ110" s="168"/>
      <c r="SR110" s="168"/>
      <c r="SS110" s="168"/>
      <c r="ST110" s="168"/>
      <c r="SU110" s="168"/>
      <c r="SV110" s="168"/>
      <c r="SW110" s="168"/>
      <c r="SX110" s="168"/>
      <c r="SY110" s="168"/>
      <c r="SZ110" s="168"/>
      <c r="TA110" s="168"/>
      <c r="TB110" s="168"/>
      <c r="TC110" s="168"/>
      <c r="TD110" s="168"/>
      <c r="TE110" s="168"/>
      <c r="TF110" s="168"/>
      <c r="TG110" s="168"/>
      <c r="TH110" s="168"/>
      <c r="TI110" s="168"/>
      <c r="TJ110" s="168"/>
      <c r="TK110" s="168"/>
      <c r="TL110" s="168"/>
      <c r="TM110" s="168"/>
      <c r="TN110" s="168"/>
      <c r="TO110" s="168"/>
      <c r="TP110" s="168"/>
      <c r="TQ110" s="168"/>
      <c r="TR110" s="168"/>
      <c r="TS110" s="168"/>
      <c r="TT110" s="168"/>
      <c r="TU110" s="168"/>
      <c r="TV110" s="168"/>
      <c r="TW110" s="168"/>
      <c r="TX110" s="168"/>
      <c r="TY110" s="168"/>
      <c r="TZ110" s="168"/>
      <c r="UA110" s="168"/>
      <c r="UB110" s="168"/>
      <c r="UC110" s="168"/>
      <c r="UD110" s="168"/>
      <c r="UE110" s="168"/>
      <c r="UF110" s="168"/>
      <c r="UG110" s="168"/>
      <c r="UH110" s="168"/>
      <c r="UI110" s="168"/>
      <c r="UJ110" s="168"/>
      <c r="UK110" s="168"/>
      <c r="UL110" s="168"/>
      <c r="UM110" s="168"/>
      <c r="UN110" s="168"/>
      <c r="UO110" s="168"/>
      <c r="UP110" s="168"/>
      <c r="UQ110" s="168"/>
      <c r="UR110" s="168"/>
      <c r="US110" s="168"/>
      <c r="UT110" s="168"/>
      <c r="UU110" s="168"/>
      <c r="UV110" s="168"/>
      <c r="UW110" s="168"/>
      <c r="UX110" s="168"/>
      <c r="UY110" s="168"/>
      <c r="UZ110" s="168"/>
      <c r="VA110" s="168"/>
      <c r="VB110" s="168"/>
      <c r="VC110" s="168"/>
      <c r="VD110" s="168"/>
      <c r="VE110" s="168"/>
      <c r="VF110" s="168"/>
      <c r="VG110" s="168"/>
      <c r="VH110" s="168"/>
      <c r="VI110" s="168"/>
      <c r="VJ110" s="168"/>
      <c r="VK110" s="168"/>
      <c r="VL110" s="168"/>
      <c r="VM110" s="168"/>
      <c r="VN110" s="168"/>
      <c r="VO110" s="168"/>
      <c r="VP110" s="168"/>
      <c r="VQ110" s="168"/>
      <c r="VR110" s="168"/>
      <c r="VS110" s="168"/>
      <c r="VT110" s="168"/>
      <c r="VU110" s="168"/>
      <c r="VV110" s="168"/>
      <c r="VW110" s="168"/>
      <c r="VX110" s="168"/>
      <c r="VY110" s="168"/>
      <c r="VZ110" s="168"/>
      <c r="WA110" s="168"/>
      <c r="WB110" s="168"/>
      <c r="WC110" s="168"/>
      <c r="WD110" s="168"/>
      <c r="WE110" s="168"/>
      <c r="WF110" s="168"/>
      <c r="WG110" s="168"/>
      <c r="WH110" s="168"/>
      <c r="WI110" s="168"/>
      <c r="WJ110" s="168"/>
      <c r="WK110" s="168"/>
      <c r="WL110" s="168"/>
      <c r="WM110" s="168"/>
      <c r="WN110" s="168"/>
      <c r="WO110" s="168"/>
      <c r="WP110" s="168"/>
      <c r="WQ110" s="168"/>
      <c r="WR110" s="168"/>
      <c r="WS110" s="168"/>
      <c r="WT110" s="168"/>
      <c r="WU110" s="168"/>
      <c r="WV110" s="168"/>
      <c r="WW110" s="168"/>
      <c r="WX110" s="168"/>
      <c r="WY110" s="168"/>
      <c r="WZ110" s="168"/>
      <c r="XA110" s="168"/>
      <c r="XB110" s="168"/>
      <c r="XC110" s="168"/>
      <c r="XD110" s="168"/>
      <c r="XE110" s="168"/>
      <c r="XF110" s="168"/>
      <c r="XG110" s="168"/>
      <c r="XH110" s="168"/>
      <c r="XI110" s="168"/>
      <c r="XJ110" s="168"/>
      <c r="XK110" s="168"/>
      <c r="XL110" s="168"/>
      <c r="XM110" s="168"/>
      <c r="XN110" s="168"/>
      <c r="XO110" s="168"/>
      <c r="XP110" s="168"/>
      <c r="XQ110" s="168"/>
      <c r="XR110" s="168"/>
      <c r="XS110" s="168"/>
      <c r="XT110" s="168"/>
      <c r="XU110" s="168"/>
      <c r="XV110" s="168"/>
      <c r="XW110" s="168"/>
      <c r="XX110" s="168"/>
      <c r="XY110" s="168"/>
      <c r="XZ110" s="168"/>
      <c r="YA110" s="168"/>
      <c r="YB110" s="168"/>
      <c r="YC110" s="168"/>
      <c r="YD110" s="168"/>
      <c r="YE110" s="168"/>
      <c r="YF110" s="168"/>
      <c r="YG110" s="168"/>
      <c r="YH110" s="168"/>
      <c r="YI110" s="168"/>
      <c r="YJ110" s="168"/>
      <c r="YK110" s="168"/>
      <c r="YL110" s="168"/>
      <c r="YM110" s="168"/>
      <c r="YN110" s="168"/>
      <c r="YO110" s="168"/>
      <c r="YP110" s="168"/>
      <c r="YQ110" s="168"/>
      <c r="YR110" s="168"/>
      <c r="YS110" s="168"/>
      <c r="YT110" s="168"/>
      <c r="YU110" s="168"/>
      <c r="YV110" s="168"/>
      <c r="YW110" s="168"/>
      <c r="YX110" s="168"/>
      <c r="YY110" s="168"/>
      <c r="YZ110" s="168"/>
      <c r="ZA110" s="168"/>
      <c r="ZB110" s="168"/>
      <c r="ZC110" s="168"/>
      <c r="ZD110" s="168"/>
      <c r="ZE110" s="168"/>
      <c r="ZF110" s="168"/>
      <c r="ZG110" s="168"/>
      <c r="ZH110" s="168"/>
      <c r="ZI110" s="168"/>
      <c r="ZJ110" s="168"/>
      <c r="ZK110" s="168"/>
      <c r="ZL110" s="168"/>
      <c r="ZM110" s="168"/>
      <c r="ZN110" s="168"/>
      <c r="ZO110" s="168"/>
      <c r="ZP110" s="168"/>
      <c r="ZQ110" s="168"/>
      <c r="ZR110" s="168"/>
      <c r="ZS110" s="168"/>
      <c r="ZT110" s="168"/>
      <c r="ZU110" s="168"/>
      <c r="ZV110" s="168"/>
      <c r="ZW110" s="168"/>
      <c r="ZX110" s="168"/>
      <c r="ZY110" s="168"/>
      <c r="ZZ110" s="168"/>
      <c r="AAA110" s="168"/>
      <c r="AAB110" s="168"/>
      <c r="AAC110" s="168"/>
      <c r="AAD110" s="168"/>
      <c r="AAE110" s="168"/>
      <c r="AAF110" s="168"/>
      <c r="AAG110" s="168"/>
      <c r="AAH110" s="168"/>
      <c r="AAI110" s="168"/>
      <c r="AAJ110" s="168"/>
      <c r="AAK110" s="168"/>
      <c r="AAL110" s="168"/>
      <c r="AAM110" s="168"/>
      <c r="AAN110" s="168"/>
      <c r="AAO110" s="168"/>
      <c r="AAP110" s="168"/>
      <c r="AAQ110" s="168"/>
      <c r="AAR110" s="168"/>
      <c r="AAS110" s="168"/>
      <c r="AAT110" s="168"/>
      <c r="AAU110" s="168"/>
      <c r="AAV110" s="168"/>
      <c r="AAW110" s="168"/>
      <c r="AAX110" s="168"/>
      <c r="AAY110" s="168"/>
      <c r="AAZ110" s="168"/>
      <c r="ABA110" s="168"/>
      <c r="ABB110" s="168"/>
      <c r="ABC110" s="168"/>
      <c r="ABD110" s="168"/>
      <c r="ABE110" s="168"/>
      <c r="ABF110" s="168"/>
      <c r="ABG110" s="168"/>
      <c r="ABH110" s="168"/>
      <c r="ABI110" s="168"/>
      <c r="ABJ110" s="168"/>
      <c r="ABK110" s="168"/>
      <c r="ABL110" s="168"/>
      <c r="ABM110" s="168"/>
      <c r="ABN110" s="168"/>
      <c r="ABO110" s="168"/>
      <c r="ABP110" s="168"/>
      <c r="ABQ110" s="168"/>
      <c r="ABR110" s="168"/>
      <c r="ABS110" s="168"/>
      <c r="ABT110" s="168"/>
      <c r="ABU110" s="168"/>
      <c r="ABV110" s="168"/>
      <c r="ABW110" s="168"/>
      <c r="ABX110" s="168"/>
      <c r="ABY110" s="168"/>
      <c r="ABZ110" s="168"/>
      <c r="ACA110" s="168"/>
      <c r="ACB110" s="168"/>
      <c r="ACC110" s="168"/>
      <c r="ACD110" s="168"/>
      <c r="ACE110" s="168"/>
      <c r="ACF110" s="168"/>
      <c r="ACG110" s="168"/>
      <c r="ACH110" s="168"/>
      <c r="ACI110" s="168"/>
      <c r="ACJ110" s="168"/>
      <c r="ACK110" s="168"/>
      <c r="ACL110" s="168"/>
      <c r="ACM110" s="168"/>
      <c r="ACN110" s="168"/>
      <c r="ACO110" s="168"/>
      <c r="ACP110" s="168"/>
      <c r="ACQ110" s="168"/>
      <c r="ACR110" s="168"/>
      <c r="ACS110" s="168"/>
      <c r="ACT110" s="168"/>
      <c r="ACU110" s="168"/>
      <c r="ACV110" s="168"/>
      <c r="ACW110" s="168"/>
      <c r="ACX110" s="168"/>
      <c r="ACY110" s="168"/>
      <c r="ACZ110" s="168"/>
      <c r="ADA110" s="168"/>
      <c r="ADB110" s="168"/>
      <c r="ADC110" s="168"/>
      <c r="ADD110" s="168"/>
      <c r="ADE110" s="168"/>
      <c r="ADF110" s="168"/>
      <c r="ADG110" s="168"/>
      <c r="ADH110" s="168"/>
      <c r="ADI110" s="168"/>
      <c r="ADJ110" s="168"/>
      <c r="ADK110" s="168"/>
      <c r="ADL110" s="168"/>
      <c r="ADM110" s="168"/>
      <c r="ADN110" s="168"/>
      <c r="ADO110" s="168"/>
      <c r="ADP110" s="168"/>
      <c r="ADQ110" s="168"/>
      <c r="ADR110" s="168"/>
      <c r="ADS110" s="168"/>
      <c r="ADT110" s="168"/>
      <c r="ADU110" s="168"/>
      <c r="ADV110" s="168"/>
      <c r="ADW110" s="168"/>
      <c r="ADX110" s="168"/>
      <c r="ADY110" s="168"/>
      <c r="ADZ110" s="168"/>
      <c r="AEA110" s="168"/>
      <c r="AEB110" s="168"/>
      <c r="AEC110" s="168"/>
      <c r="AED110" s="168"/>
      <c r="AEE110" s="168"/>
      <c r="AEF110" s="168"/>
      <c r="AEG110" s="168"/>
      <c r="AEH110" s="168"/>
      <c r="AEI110" s="168"/>
      <c r="AEJ110" s="168"/>
      <c r="AEK110" s="168"/>
      <c r="AEL110" s="168"/>
      <c r="AEM110" s="168"/>
      <c r="AEN110" s="168"/>
      <c r="AEO110" s="168"/>
      <c r="AEP110" s="168"/>
      <c r="AEQ110" s="168"/>
      <c r="AER110" s="168"/>
      <c r="AES110" s="168"/>
      <c r="AET110" s="168"/>
      <c r="AEU110" s="168"/>
      <c r="AEV110" s="168"/>
      <c r="AEW110" s="168"/>
      <c r="AEX110" s="168"/>
      <c r="AEY110" s="168"/>
      <c r="AEZ110" s="168"/>
      <c r="AFA110" s="168"/>
      <c r="AFB110" s="168"/>
      <c r="AFC110" s="168"/>
      <c r="AFD110" s="168"/>
      <c r="AFE110" s="168"/>
      <c r="AFF110" s="168"/>
      <c r="AFG110" s="168"/>
      <c r="AFH110" s="168"/>
      <c r="AFI110" s="168"/>
      <c r="AFJ110" s="168"/>
      <c r="AFK110" s="168"/>
      <c r="AFL110" s="168"/>
      <c r="AFM110" s="168"/>
      <c r="AFN110" s="168"/>
      <c r="AFO110" s="168"/>
      <c r="AFP110" s="168"/>
      <c r="AFQ110" s="168"/>
      <c r="AFR110" s="168"/>
      <c r="AFS110" s="168"/>
      <c r="AFT110" s="168"/>
      <c r="AFU110" s="168"/>
      <c r="AFV110" s="168"/>
      <c r="AFW110" s="168"/>
      <c r="AFX110" s="168"/>
      <c r="AFY110" s="168"/>
      <c r="AFZ110" s="168"/>
      <c r="AGA110" s="168"/>
      <c r="AGB110" s="168"/>
      <c r="AGC110" s="168"/>
      <c r="AGD110" s="168"/>
      <c r="AGE110" s="168"/>
      <c r="AGF110" s="168"/>
      <c r="AGG110" s="168"/>
      <c r="AGH110" s="168"/>
      <c r="AGI110" s="168"/>
      <c r="AGJ110" s="168"/>
      <c r="AGK110" s="168"/>
      <c r="AGL110" s="168"/>
      <c r="AGM110" s="168"/>
      <c r="AGN110" s="168"/>
      <c r="AGO110" s="168"/>
      <c r="AGP110" s="168"/>
      <c r="AGQ110" s="168"/>
      <c r="AGR110" s="168"/>
      <c r="AGS110" s="168"/>
      <c r="AGT110" s="168"/>
      <c r="AGU110" s="168"/>
      <c r="AGV110" s="168"/>
      <c r="AGW110" s="168"/>
      <c r="AGX110" s="168"/>
      <c r="AGY110" s="168"/>
      <c r="AGZ110" s="168"/>
      <c r="AHA110" s="168"/>
      <c r="AHB110" s="168"/>
      <c r="AHC110" s="168"/>
      <c r="AHD110" s="168"/>
      <c r="AHE110" s="168"/>
      <c r="AHF110" s="168"/>
      <c r="AHG110" s="168"/>
      <c r="AHH110" s="168"/>
      <c r="AHI110" s="168"/>
      <c r="AHJ110" s="168"/>
      <c r="AHK110" s="168"/>
      <c r="AHL110" s="168"/>
      <c r="AHM110" s="168"/>
      <c r="AHN110" s="168"/>
      <c r="AHO110" s="168"/>
      <c r="AHP110" s="168"/>
      <c r="AHQ110" s="168"/>
      <c r="AHR110" s="168"/>
      <c r="AHS110" s="168"/>
      <c r="AHT110" s="168"/>
      <c r="AHU110" s="168"/>
      <c r="AHV110" s="168"/>
      <c r="AHW110" s="168"/>
      <c r="AHX110" s="168"/>
      <c r="AHY110" s="168"/>
      <c r="AHZ110" s="168"/>
      <c r="AIA110" s="168"/>
      <c r="AIB110" s="168"/>
      <c r="AIC110" s="168"/>
      <c r="AID110" s="168"/>
      <c r="AIE110" s="168"/>
      <c r="AIF110" s="168"/>
      <c r="AIG110" s="168"/>
      <c r="AIH110" s="168"/>
      <c r="AII110" s="168"/>
      <c r="AIJ110" s="168"/>
      <c r="AIK110" s="168"/>
      <c r="AIL110" s="168"/>
      <c r="AIM110" s="168"/>
      <c r="AIN110" s="168"/>
      <c r="AIO110" s="168"/>
      <c r="AIP110" s="168"/>
      <c r="AIQ110" s="168"/>
      <c r="AIR110" s="168"/>
      <c r="AIS110" s="168"/>
      <c r="AIT110" s="168"/>
      <c r="AIU110" s="168"/>
      <c r="AIV110" s="168"/>
      <c r="AIW110" s="168"/>
      <c r="AIX110" s="168"/>
      <c r="AIY110" s="168"/>
      <c r="AIZ110" s="168"/>
      <c r="AJA110" s="168"/>
      <c r="AJB110" s="168"/>
      <c r="AJC110" s="168"/>
      <c r="AJD110" s="168"/>
      <c r="AJE110" s="168"/>
      <c r="AJF110" s="168"/>
      <c r="AJG110" s="168"/>
      <c r="AJH110" s="168"/>
      <c r="AJI110" s="168"/>
      <c r="AJJ110" s="168"/>
      <c r="AJK110" s="168"/>
      <c r="AJL110" s="168"/>
      <c r="AJM110" s="168"/>
      <c r="AJN110" s="168"/>
      <c r="AJO110" s="168"/>
      <c r="AJP110" s="168"/>
      <c r="AJQ110" s="168"/>
      <c r="AJR110" s="168"/>
      <c r="AJS110" s="168"/>
      <c r="AJT110" s="168"/>
      <c r="AJU110" s="168"/>
      <c r="AJV110" s="168"/>
      <c r="AJW110" s="168"/>
      <c r="AJX110" s="168"/>
      <c r="AJY110" s="168"/>
      <c r="AJZ110" s="168"/>
      <c r="AKA110" s="168"/>
      <c r="AKB110" s="168"/>
      <c r="AKC110" s="168"/>
      <c r="AKD110" s="168"/>
      <c r="AKE110" s="168"/>
      <c r="AKF110" s="168"/>
      <c r="AKG110" s="168"/>
      <c r="AKH110" s="168"/>
      <c r="AKI110" s="168"/>
      <c r="AKJ110" s="168"/>
      <c r="AKK110" s="168"/>
      <c r="AKL110" s="168"/>
      <c r="AKM110" s="168"/>
      <c r="AKN110" s="168"/>
      <c r="AKO110" s="168"/>
      <c r="AKP110" s="168"/>
      <c r="AKQ110" s="168"/>
      <c r="AKR110" s="168"/>
      <c r="AKS110" s="168"/>
      <c r="AKT110" s="168"/>
      <c r="AKU110" s="168"/>
      <c r="AKV110" s="168"/>
      <c r="AKW110" s="168"/>
      <c r="AKX110" s="168"/>
      <c r="AKY110" s="168"/>
      <c r="AKZ110" s="168"/>
      <c r="ALA110" s="168"/>
      <c r="ALB110" s="168"/>
      <c r="ALC110" s="168"/>
      <c r="ALD110" s="168"/>
      <c r="ALE110" s="168"/>
      <c r="ALF110" s="168"/>
      <c r="ALG110" s="168"/>
      <c r="ALH110" s="168"/>
      <c r="ALI110" s="168"/>
      <c r="ALJ110" s="168"/>
      <c r="ALK110" s="168"/>
      <c r="ALL110" s="168"/>
      <c r="ALM110" s="168"/>
      <c r="ALN110" s="168"/>
      <c r="ALO110" s="168"/>
      <c r="ALP110" s="168"/>
      <c r="ALQ110" s="168"/>
      <c r="ALR110" s="168"/>
      <c r="ALS110" s="168"/>
      <c r="ALT110" s="168"/>
      <c r="ALU110" s="168"/>
      <c r="ALV110" s="168"/>
      <c r="ALW110" s="168"/>
      <c r="ALX110" s="168"/>
      <c r="ALY110" s="168"/>
      <c r="ALZ110" s="168"/>
      <c r="AMA110" s="168"/>
      <c r="AMB110" s="168"/>
      <c r="AMC110" s="168"/>
      <c r="AMD110" s="168"/>
      <c r="AME110" s="168"/>
      <c r="AMF110" s="168"/>
      <c r="AMG110" s="168"/>
      <c r="AMH110" s="168"/>
      <c r="AMI110" s="168"/>
      <c r="AMJ110" s="168"/>
      <c r="AMK110" s="168"/>
    </row>
    <row r="111" spans="1:1025" ht="21" customHeight="1">
      <c r="A111" s="168"/>
      <c r="B111" s="168"/>
      <c r="C111" s="168"/>
      <c r="D111" s="168"/>
      <c r="E111" s="240"/>
      <c r="F111" s="240"/>
      <c r="G111" s="242">
        <f>G110/F107*100</f>
        <v>0.6973960116294039</v>
      </c>
      <c r="H111" s="240"/>
      <c r="I111" s="240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8"/>
      <c r="BB111" s="168"/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168"/>
      <c r="BP111" s="168"/>
      <c r="BQ111" s="168"/>
      <c r="BR111" s="168"/>
      <c r="BS111" s="168"/>
      <c r="BT111" s="168"/>
      <c r="BU111" s="168"/>
      <c r="BV111" s="168"/>
      <c r="BW111" s="168"/>
      <c r="BX111" s="168"/>
      <c r="BY111" s="168"/>
      <c r="BZ111" s="168"/>
      <c r="CA111" s="168"/>
      <c r="CB111" s="168"/>
      <c r="CC111" s="168"/>
      <c r="CD111" s="168"/>
      <c r="CE111" s="168"/>
      <c r="CF111" s="168"/>
      <c r="CG111" s="168"/>
      <c r="CH111" s="168"/>
      <c r="CI111" s="168"/>
      <c r="CJ111" s="168"/>
      <c r="CK111" s="168"/>
      <c r="CL111" s="168"/>
      <c r="CM111" s="168"/>
      <c r="CN111" s="168"/>
      <c r="CO111" s="168"/>
      <c r="CP111" s="168"/>
      <c r="CQ111" s="168"/>
      <c r="CR111" s="168"/>
      <c r="CS111" s="168"/>
      <c r="CT111" s="168"/>
      <c r="CU111" s="168"/>
      <c r="CV111" s="168"/>
      <c r="CW111" s="168"/>
      <c r="CX111" s="168"/>
      <c r="CY111" s="168"/>
      <c r="CZ111" s="168"/>
      <c r="DA111" s="168"/>
      <c r="DB111" s="168"/>
      <c r="DC111" s="168"/>
      <c r="DD111" s="168"/>
      <c r="DE111" s="168"/>
      <c r="DF111" s="168"/>
      <c r="DG111" s="168"/>
      <c r="DH111" s="168"/>
      <c r="DI111" s="168"/>
      <c r="DJ111" s="168"/>
      <c r="DK111" s="168"/>
      <c r="DL111" s="168"/>
      <c r="DM111" s="168"/>
      <c r="DN111" s="168"/>
      <c r="DO111" s="168"/>
      <c r="DP111" s="168"/>
      <c r="DQ111" s="168"/>
      <c r="DR111" s="168"/>
      <c r="DS111" s="168"/>
      <c r="DT111" s="168"/>
      <c r="DU111" s="168"/>
      <c r="DV111" s="168"/>
      <c r="DW111" s="168"/>
      <c r="DX111" s="168"/>
      <c r="DY111" s="168"/>
      <c r="DZ111" s="168"/>
      <c r="EA111" s="168"/>
      <c r="EB111" s="168"/>
      <c r="EC111" s="168"/>
      <c r="ED111" s="168"/>
      <c r="EE111" s="168"/>
      <c r="EF111" s="168"/>
      <c r="EG111" s="168"/>
      <c r="EH111" s="168"/>
      <c r="EI111" s="168"/>
      <c r="EJ111" s="168"/>
      <c r="EK111" s="168"/>
      <c r="EL111" s="168"/>
      <c r="EM111" s="168"/>
      <c r="EN111" s="168"/>
      <c r="EO111" s="168"/>
      <c r="EP111" s="168"/>
      <c r="EQ111" s="168"/>
      <c r="ER111" s="168"/>
      <c r="ES111" s="168"/>
      <c r="ET111" s="168"/>
      <c r="EU111" s="168"/>
      <c r="EV111" s="168"/>
      <c r="EW111" s="168"/>
      <c r="EX111" s="168"/>
      <c r="EY111" s="168"/>
      <c r="EZ111" s="168"/>
      <c r="FA111" s="168"/>
      <c r="FB111" s="168"/>
      <c r="FC111" s="168"/>
      <c r="FD111" s="168"/>
      <c r="FE111" s="168"/>
      <c r="FF111" s="168"/>
      <c r="FG111" s="168"/>
      <c r="FH111" s="168"/>
      <c r="FI111" s="168"/>
      <c r="FJ111" s="168"/>
      <c r="FK111" s="168"/>
      <c r="FL111" s="168"/>
      <c r="FM111" s="168"/>
      <c r="FN111" s="168"/>
      <c r="FO111" s="168"/>
      <c r="FP111" s="168"/>
      <c r="FQ111" s="168"/>
      <c r="FR111" s="168"/>
      <c r="FS111" s="168"/>
      <c r="FT111" s="168"/>
      <c r="FU111" s="168"/>
      <c r="FV111" s="168"/>
      <c r="FW111" s="168"/>
      <c r="FX111" s="168"/>
      <c r="FY111" s="168"/>
      <c r="FZ111" s="168"/>
      <c r="GA111" s="168"/>
      <c r="GB111" s="168"/>
      <c r="GC111" s="168"/>
      <c r="GD111" s="168"/>
      <c r="GE111" s="168"/>
      <c r="GF111" s="168"/>
      <c r="GG111" s="168"/>
      <c r="GH111" s="168"/>
      <c r="GI111" s="168"/>
      <c r="GJ111" s="168"/>
      <c r="GK111" s="168"/>
      <c r="GL111" s="168"/>
      <c r="GM111" s="168"/>
      <c r="GN111" s="168"/>
      <c r="GO111" s="168"/>
      <c r="GP111" s="168"/>
      <c r="GQ111" s="168"/>
      <c r="GR111" s="168"/>
      <c r="GS111" s="168"/>
      <c r="GT111" s="168"/>
      <c r="GU111" s="168"/>
      <c r="GV111" s="168"/>
      <c r="GW111" s="168"/>
      <c r="GX111" s="168"/>
      <c r="GY111" s="168"/>
      <c r="GZ111" s="168"/>
      <c r="HA111" s="168"/>
      <c r="HB111" s="168"/>
      <c r="HC111" s="168"/>
      <c r="HD111" s="168"/>
      <c r="HE111" s="168"/>
      <c r="HF111" s="168"/>
      <c r="HG111" s="168"/>
      <c r="HH111" s="168"/>
      <c r="HI111" s="168"/>
      <c r="HJ111" s="168"/>
      <c r="HK111" s="168"/>
      <c r="HL111" s="168"/>
      <c r="HM111" s="168"/>
      <c r="HN111" s="168"/>
      <c r="HO111" s="168"/>
      <c r="HP111" s="168"/>
      <c r="HQ111" s="168"/>
      <c r="HR111" s="168"/>
      <c r="HS111" s="168"/>
      <c r="HT111" s="168"/>
      <c r="HU111" s="168"/>
      <c r="HV111" s="168"/>
      <c r="HW111" s="168"/>
      <c r="HX111" s="168"/>
      <c r="HY111" s="168"/>
      <c r="HZ111" s="168"/>
      <c r="IA111" s="168"/>
      <c r="IB111" s="168"/>
      <c r="IC111" s="168"/>
      <c r="ID111" s="168"/>
      <c r="IE111" s="168"/>
      <c r="IF111" s="168"/>
      <c r="IG111" s="168"/>
      <c r="IH111" s="168"/>
      <c r="II111" s="168"/>
      <c r="IJ111" s="168"/>
      <c r="IK111" s="168"/>
      <c r="IL111" s="168"/>
      <c r="IM111" s="168"/>
      <c r="IN111" s="168"/>
      <c r="IO111" s="168"/>
      <c r="IP111" s="168"/>
      <c r="IQ111" s="168"/>
      <c r="IR111" s="168"/>
      <c r="IS111" s="168"/>
      <c r="IT111" s="168"/>
      <c r="IU111" s="168"/>
      <c r="IV111" s="168"/>
      <c r="IW111" s="168"/>
      <c r="IX111" s="168"/>
      <c r="IY111" s="168"/>
      <c r="IZ111" s="168"/>
      <c r="JA111" s="168"/>
      <c r="JB111" s="168"/>
      <c r="JC111" s="168"/>
      <c r="JD111" s="168"/>
      <c r="JE111" s="168"/>
      <c r="JF111" s="168"/>
      <c r="JG111" s="168"/>
      <c r="JH111" s="168"/>
      <c r="JI111" s="168"/>
      <c r="JJ111" s="168"/>
      <c r="JK111" s="168"/>
      <c r="JL111" s="168"/>
      <c r="JM111" s="168"/>
      <c r="JN111" s="168"/>
      <c r="JO111" s="168"/>
      <c r="JP111" s="168"/>
      <c r="JQ111" s="168"/>
      <c r="JR111" s="168"/>
      <c r="JS111" s="168"/>
      <c r="JT111" s="168"/>
      <c r="JU111" s="168"/>
      <c r="JV111" s="168"/>
      <c r="JW111" s="168"/>
      <c r="JX111" s="168"/>
      <c r="JY111" s="168"/>
      <c r="JZ111" s="168"/>
      <c r="KA111" s="168"/>
      <c r="KB111" s="168"/>
      <c r="KC111" s="168"/>
      <c r="KD111" s="168"/>
      <c r="KE111" s="168"/>
      <c r="KF111" s="168"/>
      <c r="KG111" s="168"/>
      <c r="KH111" s="168"/>
      <c r="KI111" s="168"/>
      <c r="KJ111" s="168"/>
      <c r="KK111" s="168"/>
      <c r="KL111" s="168"/>
      <c r="KM111" s="168"/>
      <c r="KN111" s="168"/>
      <c r="KO111" s="168"/>
      <c r="KP111" s="168"/>
      <c r="KQ111" s="168"/>
      <c r="KR111" s="168"/>
      <c r="KS111" s="168"/>
      <c r="KT111" s="168"/>
      <c r="KU111" s="168"/>
      <c r="KV111" s="168"/>
      <c r="KW111" s="168"/>
      <c r="KX111" s="168"/>
      <c r="KY111" s="168"/>
      <c r="KZ111" s="168"/>
      <c r="LA111" s="168"/>
      <c r="LB111" s="168"/>
      <c r="LC111" s="168"/>
      <c r="LD111" s="168"/>
      <c r="LE111" s="168"/>
      <c r="LF111" s="168"/>
      <c r="LG111" s="168"/>
      <c r="LH111" s="168"/>
      <c r="LI111" s="168"/>
      <c r="LJ111" s="168"/>
      <c r="LK111" s="168"/>
      <c r="LL111" s="168"/>
      <c r="LM111" s="168"/>
      <c r="LN111" s="168"/>
      <c r="LO111" s="168"/>
      <c r="LP111" s="168"/>
      <c r="LQ111" s="168"/>
      <c r="LR111" s="168"/>
      <c r="LS111" s="168"/>
      <c r="LT111" s="168"/>
      <c r="LU111" s="168"/>
      <c r="LV111" s="168"/>
      <c r="LW111" s="168"/>
      <c r="LX111" s="168"/>
      <c r="LY111" s="168"/>
      <c r="LZ111" s="168"/>
      <c r="MA111" s="168"/>
      <c r="MB111" s="168"/>
      <c r="MC111" s="168"/>
      <c r="MD111" s="168"/>
      <c r="ME111" s="168"/>
      <c r="MF111" s="168"/>
      <c r="MG111" s="168"/>
      <c r="MH111" s="168"/>
      <c r="MI111" s="168"/>
      <c r="MJ111" s="168"/>
      <c r="MK111" s="168"/>
      <c r="ML111" s="168"/>
      <c r="MM111" s="168"/>
      <c r="MN111" s="168"/>
      <c r="MO111" s="168"/>
      <c r="MP111" s="168"/>
      <c r="MQ111" s="168"/>
      <c r="MR111" s="168"/>
      <c r="MS111" s="168"/>
      <c r="MT111" s="168"/>
      <c r="MU111" s="168"/>
      <c r="MV111" s="168"/>
      <c r="MW111" s="168"/>
      <c r="MX111" s="168"/>
      <c r="MY111" s="168"/>
      <c r="MZ111" s="168"/>
      <c r="NA111" s="168"/>
      <c r="NB111" s="168"/>
      <c r="NC111" s="168"/>
      <c r="ND111" s="168"/>
      <c r="NE111" s="168"/>
      <c r="NF111" s="168"/>
      <c r="NG111" s="168"/>
      <c r="NH111" s="168"/>
      <c r="NI111" s="168"/>
      <c r="NJ111" s="168"/>
      <c r="NK111" s="168"/>
      <c r="NL111" s="168"/>
      <c r="NM111" s="168"/>
      <c r="NN111" s="168"/>
      <c r="NO111" s="168"/>
      <c r="NP111" s="168"/>
      <c r="NQ111" s="168"/>
      <c r="NR111" s="168"/>
      <c r="NS111" s="168"/>
      <c r="NT111" s="168"/>
      <c r="NU111" s="168"/>
      <c r="NV111" s="168"/>
      <c r="NW111" s="168"/>
      <c r="NX111" s="168"/>
      <c r="NY111" s="168"/>
      <c r="NZ111" s="168"/>
      <c r="OA111" s="168"/>
      <c r="OB111" s="168"/>
      <c r="OC111" s="168"/>
      <c r="OD111" s="168"/>
      <c r="OE111" s="168"/>
      <c r="OF111" s="168"/>
      <c r="OG111" s="168"/>
      <c r="OH111" s="168"/>
      <c r="OI111" s="168"/>
      <c r="OJ111" s="168"/>
      <c r="OK111" s="168"/>
      <c r="OL111" s="168"/>
      <c r="OM111" s="168"/>
      <c r="ON111" s="168"/>
      <c r="OO111" s="168"/>
      <c r="OP111" s="168"/>
      <c r="OQ111" s="168"/>
      <c r="OR111" s="168"/>
      <c r="OS111" s="168"/>
      <c r="OT111" s="168"/>
      <c r="OU111" s="168"/>
      <c r="OV111" s="168"/>
      <c r="OW111" s="168"/>
      <c r="OX111" s="168"/>
      <c r="OY111" s="168"/>
      <c r="OZ111" s="168"/>
      <c r="PA111" s="168"/>
      <c r="PB111" s="168"/>
      <c r="PC111" s="168"/>
      <c r="PD111" s="168"/>
      <c r="PE111" s="168"/>
      <c r="PF111" s="168"/>
      <c r="PG111" s="168"/>
      <c r="PH111" s="168"/>
      <c r="PI111" s="168"/>
      <c r="PJ111" s="168"/>
      <c r="PK111" s="168"/>
      <c r="PL111" s="168"/>
      <c r="PM111" s="168"/>
      <c r="PN111" s="168"/>
      <c r="PO111" s="168"/>
      <c r="PP111" s="168"/>
      <c r="PQ111" s="168"/>
      <c r="PR111" s="168"/>
      <c r="PS111" s="168"/>
      <c r="PT111" s="168"/>
      <c r="PU111" s="168"/>
      <c r="PV111" s="168"/>
      <c r="PW111" s="168"/>
      <c r="PX111" s="168"/>
      <c r="PY111" s="168"/>
      <c r="PZ111" s="168"/>
      <c r="QA111" s="168"/>
      <c r="QB111" s="168"/>
      <c r="QC111" s="168"/>
      <c r="QD111" s="168"/>
      <c r="QE111" s="168"/>
      <c r="QF111" s="168"/>
      <c r="QG111" s="168"/>
      <c r="QH111" s="168"/>
      <c r="QI111" s="168"/>
      <c r="QJ111" s="168"/>
      <c r="QK111" s="168"/>
      <c r="QL111" s="168"/>
      <c r="QM111" s="168"/>
      <c r="QN111" s="168"/>
      <c r="QO111" s="168"/>
      <c r="QP111" s="168"/>
      <c r="QQ111" s="168"/>
      <c r="QR111" s="168"/>
      <c r="QS111" s="168"/>
      <c r="QT111" s="168"/>
      <c r="QU111" s="168"/>
      <c r="QV111" s="168"/>
      <c r="QW111" s="168"/>
      <c r="QX111" s="168"/>
      <c r="QY111" s="168"/>
      <c r="QZ111" s="168"/>
      <c r="RA111" s="168"/>
      <c r="RB111" s="168"/>
      <c r="RC111" s="168"/>
      <c r="RD111" s="168"/>
      <c r="RE111" s="168"/>
      <c r="RF111" s="168"/>
      <c r="RG111" s="168"/>
      <c r="RH111" s="168"/>
      <c r="RI111" s="168"/>
      <c r="RJ111" s="168"/>
      <c r="RK111" s="168"/>
      <c r="RL111" s="168"/>
      <c r="RM111" s="168"/>
      <c r="RN111" s="168"/>
      <c r="RO111" s="168"/>
      <c r="RP111" s="168"/>
      <c r="RQ111" s="168"/>
      <c r="RR111" s="168"/>
      <c r="RS111" s="168"/>
      <c r="RT111" s="168"/>
      <c r="RU111" s="168"/>
      <c r="RV111" s="168"/>
      <c r="RW111" s="168"/>
      <c r="RX111" s="168"/>
      <c r="RY111" s="168"/>
      <c r="RZ111" s="168"/>
      <c r="SA111" s="168"/>
      <c r="SB111" s="168"/>
      <c r="SC111" s="168"/>
      <c r="SD111" s="168"/>
      <c r="SE111" s="168"/>
      <c r="SF111" s="168"/>
      <c r="SG111" s="168"/>
      <c r="SH111" s="168"/>
      <c r="SI111" s="168"/>
      <c r="SJ111" s="168"/>
      <c r="SK111" s="168"/>
      <c r="SL111" s="168"/>
      <c r="SM111" s="168"/>
      <c r="SN111" s="168"/>
      <c r="SO111" s="168"/>
      <c r="SP111" s="168"/>
      <c r="SQ111" s="168"/>
      <c r="SR111" s="168"/>
      <c r="SS111" s="168"/>
      <c r="ST111" s="168"/>
      <c r="SU111" s="168"/>
      <c r="SV111" s="168"/>
      <c r="SW111" s="168"/>
      <c r="SX111" s="168"/>
      <c r="SY111" s="168"/>
      <c r="SZ111" s="168"/>
      <c r="TA111" s="168"/>
      <c r="TB111" s="168"/>
      <c r="TC111" s="168"/>
      <c r="TD111" s="168"/>
      <c r="TE111" s="168"/>
      <c r="TF111" s="168"/>
      <c r="TG111" s="168"/>
      <c r="TH111" s="168"/>
      <c r="TI111" s="168"/>
      <c r="TJ111" s="168"/>
      <c r="TK111" s="168"/>
      <c r="TL111" s="168"/>
      <c r="TM111" s="168"/>
      <c r="TN111" s="168"/>
      <c r="TO111" s="168"/>
      <c r="TP111" s="168"/>
      <c r="TQ111" s="168"/>
      <c r="TR111" s="168"/>
      <c r="TS111" s="168"/>
      <c r="TT111" s="168"/>
      <c r="TU111" s="168"/>
      <c r="TV111" s="168"/>
      <c r="TW111" s="168"/>
      <c r="TX111" s="168"/>
      <c r="TY111" s="168"/>
      <c r="TZ111" s="168"/>
      <c r="UA111" s="168"/>
      <c r="UB111" s="168"/>
      <c r="UC111" s="168"/>
      <c r="UD111" s="168"/>
      <c r="UE111" s="168"/>
      <c r="UF111" s="168"/>
      <c r="UG111" s="168"/>
      <c r="UH111" s="168"/>
      <c r="UI111" s="168"/>
      <c r="UJ111" s="168"/>
      <c r="UK111" s="168"/>
      <c r="UL111" s="168"/>
      <c r="UM111" s="168"/>
      <c r="UN111" s="168"/>
      <c r="UO111" s="168"/>
      <c r="UP111" s="168"/>
      <c r="UQ111" s="168"/>
      <c r="UR111" s="168"/>
      <c r="US111" s="168"/>
      <c r="UT111" s="168"/>
      <c r="UU111" s="168"/>
      <c r="UV111" s="168"/>
      <c r="UW111" s="168"/>
      <c r="UX111" s="168"/>
      <c r="UY111" s="168"/>
      <c r="UZ111" s="168"/>
      <c r="VA111" s="168"/>
      <c r="VB111" s="168"/>
      <c r="VC111" s="168"/>
      <c r="VD111" s="168"/>
      <c r="VE111" s="168"/>
      <c r="VF111" s="168"/>
      <c r="VG111" s="168"/>
      <c r="VH111" s="168"/>
      <c r="VI111" s="168"/>
      <c r="VJ111" s="168"/>
      <c r="VK111" s="168"/>
      <c r="VL111" s="168"/>
      <c r="VM111" s="168"/>
      <c r="VN111" s="168"/>
      <c r="VO111" s="168"/>
      <c r="VP111" s="168"/>
      <c r="VQ111" s="168"/>
      <c r="VR111" s="168"/>
      <c r="VS111" s="168"/>
      <c r="VT111" s="168"/>
      <c r="VU111" s="168"/>
      <c r="VV111" s="168"/>
      <c r="VW111" s="168"/>
      <c r="VX111" s="168"/>
      <c r="VY111" s="168"/>
      <c r="VZ111" s="168"/>
      <c r="WA111" s="168"/>
      <c r="WB111" s="168"/>
      <c r="WC111" s="168"/>
      <c r="WD111" s="168"/>
      <c r="WE111" s="168"/>
      <c r="WF111" s="168"/>
      <c r="WG111" s="168"/>
      <c r="WH111" s="168"/>
      <c r="WI111" s="168"/>
      <c r="WJ111" s="168"/>
      <c r="WK111" s="168"/>
      <c r="WL111" s="168"/>
      <c r="WM111" s="168"/>
      <c r="WN111" s="168"/>
      <c r="WO111" s="168"/>
      <c r="WP111" s="168"/>
      <c r="WQ111" s="168"/>
      <c r="WR111" s="168"/>
      <c r="WS111" s="168"/>
      <c r="WT111" s="168"/>
      <c r="WU111" s="168"/>
      <c r="WV111" s="168"/>
      <c r="WW111" s="168"/>
      <c r="WX111" s="168"/>
      <c r="WY111" s="168"/>
      <c r="WZ111" s="168"/>
      <c r="XA111" s="168"/>
      <c r="XB111" s="168"/>
      <c r="XC111" s="168"/>
      <c r="XD111" s="168"/>
      <c r="XE111" s="168"/>
      <c r="XF111" s="168"/>
      <c r="XG111" s="168"/>
      <c r="XH111" s="168"/>
      <c r="XI111" s="168"/>
      <c r="XJ111" s="168"/>
      <c r="XK111" s="168"/>
      <c r="XL111" s="168"/>
      <c r="XM111" s="168"/>
      <c r="XN111" s="168"/>
      <c r="XO111" s="168"/>
      <c r="XP111" s="168"/>
      <c r="XQ111" s="168"/>
      <c r="XR111" s="168"/>
      <c r="XS111" s="168"/>
      <c r="XT111" s="168"/>
      <c r="XU111" s="168"/>
      <c r="XV111" s="168"/>
      <c r="XW111" s="168"/>
      <c r="XX111" s="168"/>
      <c r="XY111" s="168"/>
      <c r="XZ111" s="168"/>
      <c r="YA111" s="168"/>
      <c r="YB111" s="168"/>
      <c r="YC111" s="168"/>
      <c r="YD111" s="168"/>
      <c r="YE111" s="168"/>
      <c r="YF111" s="168"/>
      <c r="YG111" s="168"/>
      <c r="YH111" s="168"/>
      <c r="YI111" s="168"/>
      <c r="YJ111" s="168"/>
      <c r="YK111" s="168"/>
      <c r="YL111" s="168"/>
      <c r="YM111" s="168"/>
      <c r="YN111" s="168"/>
      <c r="YO111" s="168"/>
      <c r="YP111" s="168"/>
      <c r="YQ111" s="168"/>
      <c r="YR111" s="168"/>
      <c r="YS111" s="168"/>
      <c r="YT111" s="168"/>
      <c r="YU111" s="168"/>
      <c r="YV111" s="168"/>
      <c r="YW111" s="168"/>
      <c r="YX111" s="168"/>
      <c r="YY111" s="168"/>
      <c r="YZ111" s="168"/>
      <c r="ZA111" s="168"/>
      <c r="ZB111" s="168"/>
      <c r="ZC111" s="168"/>
      <c r="ZD111" s="168"/>
      <c r="ZE111" s="168"/>
      <c r="ZF111" s="168"/>
      <c r="ZG111" s="168"/>
      <c r="ZH111" s="168"/>
      <c r="ZI111" s="168"/>
      <c r="ZJ111" s="168"/>
      <c r="ZK111" s="168"/>
      <c r="ZL111" s="168"/>
      <c r="ZM111" s="168"/>
      <c r="ZN111" s="168"/>
      <c r="ZO111" s="168"/>
      <c r="ZP111" s="168"/>
      <c r="ZQ111" s="168"/>
      <c r="ZR111" s="168"/>
      <c r="ZS111" s="168"/>
      <c r="ZT111" s="168"/>
      <c r="ZU111" s="168"/>
      <c r="ZV111" s="168"/>
      <c r="ZW111" s="168"/>
      <c r="ZX111" s="168"/>
      <c r="ZY111" s="168"/>
      <c r="ZZ111" s="168"/>
      <c r="AAA111" s="168"/>
      <c r="AAB111" s="168"/>
      <c r="AAC111" s="168"/>
      <c r="AAD111" s="168"/>
      <c r="AAE111" s="168"/>
      <c r="AAF111" s="168"/>
      <c r="AAG111" s="168"/>
      <c r="AAH111" s="168"/>
      <c r="AAI111" s="168"/>
      <c r="AAJ111" s="168"/>
      <c r="AAK111" s="168"/>
      <c r="AAL111" s="168"/>
      <c r="AAM111" s="168"/>
      <c r="AAN111" s="168"/>
      <c r="AAO111" s="168"/>
      <c r="AAP111" s="168"/>
      <c r="AAQ111" s="168"/>
      <c r="AAR111" s="168"/>
      <c r="AAS111" s="168"/>
      <c r="AAT111" s="168"/>
      <c r="AAU111" s="168"/>
      <c r="AAV111" s="168"/>
      <c r="AAW111" s="168"/>
      <c r="AAX111" s="168"/>
      <c r="AAY111" s="168"/>
      <c r="AAZ111" s="168"/>
      <c r="ABA111" s="168"/>
      <c r="ABB111" s="168"/>
      <c r="ABC111" s="168"/>
      <c r="ABD111" s="168"/>
      <c r="ABE111" s="168"/>
      <c r="ABF111" s="168"/>
      <c r="ABG111" s="168"/>
      <c r="ABH111" s="168"/>
      <c r="ABI111" s="168"/>
      <c r="ABJ111" s="168"/>
      <c r="ABK111" s="168"/>
      <c r="ABL111" s="168"/>
      <c r="ABM111" s="168"/>
      <c r="ABN111" s="168"/>
      <c r="ABO111" s="168"/>
      <c r="ABP111" s="168"/>
      <c r="ABQ111" s="168"/>
      <c r="ABR111" s="168"/>
      <c r="ABS111" s="168"/>
      <c r="ABT111" s="168"/>
      <c r="ABU111" s="168"/>
      <c r="ABV111" s="168"/>
      <c r="ABW111" s="168"/>
      <c r="ABX111" s="168"/>
      <c r="ABY111" s="168"/>
      <c r="ABZ111" s="168"/>
      <c r="ACA111" s="168"/>
      <c r="ACB111" s="168"/>
      <c r="ACC111" s="168"/>
      <c r="ACD111" s="168"/>
      <c r="ACE111" s="168"/>
      <c r="ACF111" s="168"/>
      <c r="ACG111" s="168"/>
      <c r="ACH111" s="168"/>
      <c r="ACI111" s="168"/>
      <c r="ACJ111" s="168"/>
      <c r="ACK111" s="168"/>
      <c r="ACL111" s="168"/>
      <c r="ACM111" s="168"/>
      <c r="ACN111" s="168"/>
      <c r="ACO111" s="168"/>
      <c r="ACP111" s="168"/>
      <c r="ACQ111" s="168"/>
      <c r="ACR111" s="168"/>
      <c r="ACS111" s="168"/>
      <c r="ACT111" s="168"/>
      <c r="ACU111" s="168"/>
      <c r="ACV111" s="168"/>
      <c r="ACW111" s="168"/>
      <c r="ACX111" s="168"/>
      <c r="ACY111" s="168"/>
      <c r="ACZ111" s="168"/>
      <c r="ADA111" s="168"/>
      <c r="ADB111" s="168"/>
      <c r="ADC111" s="168"/>
      <c r="ADD111" s="168"/>
      <c r="ADE111" s="168"/>
      <c r="ADF111" s="168"/>
      <c r="ADG111" s="168"/>
      <c r="ADH111" s="168"/>
      <c r="ADI111" s="168"/>
      <c r="ADJ111" s="168"/>
      <c r="ADK111" s="168"/>
      <c r="ADL111" s="168"/>
      <c r="ADM111" s="168"/>
      <c r="ADN111" s="168"/>
      <c r="ADO111" s="168"/>
      <c r="ADP111" s="168"/>
      <c r="ADQ111" s="168"/>
      <c r="ADR111" s="168"/>
      <c r="ADS111" s="168"/>
      <c r="ADT111" s="168"/>
      <c r="ADU111" s="168"/>
      <c r="ADV111" s="168"/>
      <c r="ADW111" s="168"/>
      <c r="ADX111" s="168"/>
      <c r="ADY111" s="168"/>
      <c r="ADZ111" s="168"/>
      <c r="AEA111" s="168"/>
      <c r="AEB111" s="168"/>
      <c r="AEC111" s="168"/>
      <c r="AED111" s="168"/>
      <c r="AEE111" s="168"/>
      <c r="AEF111" s="168"/>
      <c r="AEG111" s="168"/>
      <c r="AEH111" s="168"/>
      <c r="AEI111" s="168"/>
      <c r="AEJ111" s="168"/>
      <c r="AEK111" s="168"/>
      <c r="AEL111" s="168"/>
      <c r="AEM111" s="168"/>
      <c r="AEN111" s="168"/>
      <c r="AEO111" s="168"/>
      <c r="AEP111" s="168"/>
      <c r="AEQ111" s="168"/>
      <c r="AER111" s="168"/>
      <c r="AES111" s="168"/>
      <c r="AET111" s="168"/>
      <c r="AEU111" s="168"/>
      <c r="AEV111" s="168"/>
      <c r="AEW111" s="168"/>
      <c r="AEX111" s="168"/>
      <c r="AEY111" s="168"/>
      <c r="AEZ111" s="168"/>
      <c r="AFA111" s="168"/>
      <c r="AFB111" s="168"/>
      <c r="AFC111" s="168"/>
      <c r="AFD111" s="168"/>
      <c r="AFE111" s="168"/>
      <c r="AFF111" s="168"/>
      <c r="AFG111" s="168"/>
      <c r="AFH111" s="168"/>
      <c r="AFI111" s="168"/>
      <c r="AFJ111" s="168"/>
      <c r="AFK111" s="168"/>
      <c r="AFL111" s="168"/>
      <c r="AFM111" s="168"/>
      <c r="AFN111" s="168"/>
      <c r="AFO111" s="168"/>
      <c r="AFP111" s="168"/>
      <c r="AFQ111" s="168"/>
      <c r="AFR111" s="168"/>
      <c r="AFS111" s="168"/>
      <c r="AFT111" s="168"/>
      <c r="AFU111" s="168"/>
      <c r="AFV111" s="168"/>
      <c r="AFW111" s="168"/>
      <c r="AFX111" s="168"/>
      <c r="AFY111" s="168"/>
      <c r="AFZ111" s="168"/>
      <c r="AGA111" s="168"/>
      <c r="AGB111" s="168"/>
      <c r="AGC111" s="168"/>
      <c r="AGD111" s="168"/>
      <c r="AGE111" s="168"/>
      <c r="AGF111" s="168"/>
      <c r="AGG111" s="168"/>
      <c r="AGH111" s="168"/>
      <c r="AGI111" s="168"/>
      <c r="AGJ111" s="168"/>
      <c r="AGK111" s="168"/>
      <c r="AGL111" s="168"/>
      <c r="AGM111" s="168"/>
      <c r="AGN111" s="168"/>
      <c r="AGO111" s="168"/>
      <c r="AGP111" s="168"/>
      <c r="AGQ111" s="168"/>
      <c r="AGR111" s="168"/>
      <c r="AGS111" s="168"/>
      <c r="AGT111" s="168"/>
      <c r="AGU111" s="168"/>
      <c r="AGV111" s="168"/>
      <c r="AGW111" s="168"/>
      <c r="AGX111" s="168"/>
      <c r="AGY111" s="168"/>
      <c r="AGZ111" s="168"/>
      <c r="AHA111" s="168"/>
      <c r="AHB111" s="168"/>
      <c r="AHC111" s="168"/>
      <c r="AHD111" s="168"/>
      <c r="AHE111" s="168"/>
      <c r="AHF111" s="168"/>
      <c r="AHG111" s="168"/>
      <c r="AHH111" s="168"/>
      <c r="AHI111" s="168"/>
      <c r="AHJ111" s="168"/>
      <c r="AHK111" s="168"/>
      <c r="AHL111" s="168"/>
      <c r="AHM111" s="168"/>
      <c r="AHN111" s="168"/>
      <c r="AHO111" s="168"/>
      <c r="AHP111" s="168"/>
      <c r="AHQ111" s="168"/>
      <c r="AHR111" s="168"/>
      <c r="AHS111" s="168"/>
      <c r="AHT111" s="168"/>
      <c r="AHU111" s="168"/>
      <c r="AHV111" s="168"/>
      <c r="AHW111" s="168"/>
      <c r="AHX111" s="168"/>
      <c r="AHY111" s="168"/>
      <c r="AHZ111" s="168"/>
      <c r="AIA111" s="168"/>
      <c r="AIB111" s="168"/>
      <c r="AIC111" s="168"/>
      <c r="AID111" s="168"/>
      <c r="AIE111" s="168"/>
      <c r="AIF111" s="168"/>
      <c r="AIG111" s="168"/>
      <c r="AIH111" s="168"/>
      <c r="AII111" s="168"/>
      <c r="AIJ111" s="168"/>
      <c r="AIK111" s="168"/>
      <c r="AIL111" s="168"/>
      <c r="AIM111" s="168"/>
      <c r="AIN111" s="168"/>
      <c r="AIO111" s="168"/>
      <c r="AIP111" s="168"/>
      <c r="AIQ111" s="168"/>
      <c r="AIR111" s="168"/>
      <c r="AIS111" s="168"/>
      <c r="AIT111" s="168"/>
      <c r="AIU111" s="168"/>
      <c r="AIV111" s="168"/>
      <c r="AIW111" s="168"/>
      <c r="AIX111" s="168"/>
      <c r="AIY111" s="168"/>
      <c r="AIZ111" s="168"/>
      <c r="AJA111" s="168"/>
      <c r="AJB111" s="168"/>
      <c r="AJC111" s="168"/>
      <c r="AJD111" s="168"/>
      <c r="AJE111" s="168"/>
      <c r="AJF111" s="168"/>
      <c r="AJG111" s="168"/>
      <c r="AJH111" s="168"/>
      <c r="AJI111" s="168"/>
      <c r="AJJ111" s="168"/>
      <c r="AJK111" s="168"/>
      <c r="AJL111" s="168"/>
      <c r="AJM111" s="168"/>
      <c r="AJN111" s="168"/>
      <c r="AJO111" s="168"/>
      <c r="AJP111" s="168"/>
      <c r="AJQ111" s="168"/>
      <c r="AJR111" s="168"/>
      <c r="AJS111" s="168"/>
      <c r="AJT111" s="168"/>
      <c r="AJU111" s="168"/>
      <c r="AJV111" s="168"/>
      <c r="AJW111" s="168"/>
      <c r="AJX111" s="168"/>
      <c r="AJY111" s="168"/>
      <c r="AJZ111" s="168"/>
      <c r="AKA111" s="168"/>
      <c r="AKB111" s="168"/>
      <c r="AKC111" s="168"/>
      <c r="AKD111" s="168"/>
      <c r="AKE111" s="168"/>
      <c r="AKF111" s="168"/>
      <c r="AKG111" s="168"/>
      <c r="AKH111" s="168"/>
      <c r="AKI111" s="168"/>
      <c r="AKJ111" s="168"/>
      <c r="AKK111" s="168"/>
      <c r="AKL111" s="168"/>
      <c r="AKM111" s="168"/>
      <c r="AKN111" s="168"/>
      <c r="AKO111" s="168"/>
      <c r="AKP111" s="168"/>
      <c r="AKQ111" s="168"/>
      <c r="AKR111" s="168"/>
      <c r="AKS111" s="168"/>
      <c r="AKT111" s="168"/>
      <c r="AKU111" s="168"/>
      <c r="AKV111" s="168"/>
      <c r="AKW111" s="168"/>
      <c r="AKX111" s="168"/>
      <c r="AKY111" s="168"/>
      <c r="AKZ111" s="168"/>
      <c r="ALA111" s="168"/>
      <c r="ALB111" s="168"/>
      <c r="ALC111" s="168"/>
      <c r="ALD111" s="168"/>
      <c r="ALE111" s="168"/>
      <c r="ALF111" s="168"/>
      <c r="ALG111" s="168"/>
      <c r="ALH111" s="168"/>
      <c r="ALI111" s="168"/>
      <c r="ALJ111" s="168"/>
      <c r="ALK111" s="168"/>
      <c r="ALL111" s="168"/>
      <c r="ALM111" s="168"/>
      <c r="ALN111" s="168"/>
      <c r="ALO111" s="168"/>
      <c r="ALP111" s="168"/>
      <c r="ALQ111" s="168"/>
      <c r="ALR111" s="168"/>
      <c r="ALS111" s="168"/>
      <c r="ALT111" s="168"/>
      <c r="ALU111" s="168"/>
      <c r="ALV111" s="168"/>
      <c r="ALW111" s="168"/>
      <c r="ALX111" s="168"/>
      <c r="ALY111" s="168"/>
      <c r="ALZ111" s="168"/>
      <c r="AMA111" s="168"/>
      <c r="AMB111" s="168"/>
      <c r="AMC111" s="168"/>
      <c r="AMD111" s="168"/>
      <c r="AME111" s="168"/>
      <c r="AMF111" s="168"/>
      <c r="AMG111" s="168"/>
      <c r="AMH111" s="168"/>
      <c r="AMI111" s="168"/>
      <c r="AMJ111" s="168"/>
      <c r="AMK111" s="168"/>
    </row>
    <row r="112" spans="1:1025" ht="16.5" customHeight="1">
      <c r="A112" s="168"/>
      <c r="B112" s="168"/>
      <c r="C112" s="168"/>
      <c r="D112" s="168"/>
      <c r="E112" s="240"/>
      <c r="F112" s="240"/>
      <c r="G112" s="243"/>
      <c r="H112" s="240"/>
      <c r="I112" s="240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  <c r="AZ112" s="168"/>
      <c r="BA112" s="168"/>
      <c r="BB112" s="168"/>
      <c r="BC112" s="168"/>
      <c r="BD112" s="168"/>
      <c r="BE112" s="168"/>
      <c r="BF112" s="168"/>
      <c r="BG112" s="168"/>
      <c r="BH112" s="168"/>
      <c r="BI112" s="168"/>
      <c r="BJ112" s="168"/>
      <c r="BK112" s="168"/>
      <c r="BL112" s="168"/>
      <c r="BM112" s="168"/>
      <c r="BN112" s="168"/>
      <c r="BO112" s="168"/>
      <c r="BP112" s="168"/>
      <c r="BQ112" s="168"/>
      <c r="BR112" s="168"/>
      <c r="BS112" s="168"/>
      <c r="BT112" s="168"/>
      <c r="BU112" s="168"/>
      <c r="BV112" s="168"/>
      <c r="BW112" s="168"/>
      <c r="BX112" s="168"/>
      <c r="BY112" s="168"/>
      <c r="BZ112" s="168"/>
      <c r="CA112" s="168"/>
      <c r="CB112" s="168"/>
      <c r="CC112" s="168"/>
      <c r="CD112" s="168"/>
      <c r="CE112" s="168"/>
      <c r="CF112" s="168"/>
      <c r="CG112" s="168"/>
      <c r="CH112" s="168"/>
      <c r="CI112" s="168"/>
      <c r="CJ112" s="168"/>
      <c r="CK112" s="168"/>
      <c r="CL112" s="168"/>
      <c r="CM112" s="168"/>
      <c r="CN112" s="168"/>
      <c r="CO112" s="168"/>
      <c r="CP112" s="168"/>
      <c r="CQ112" s="168"/>
      <c r="CR112" s="168"/>
      <c r="CS112" s="168"/>
      <c r="CT112" s="168"/>
      <c r="CU112" s="168"/>
      <c r="CV112" s="168"/>
      <c r="CW112" s="168"/>
      <c r="CX112" s="168"/>
      <c r="CY112" s="168"/>
      <c r="CZ112" s="168"/>
      <c r="DA112" s="168"/>
      <c r="DB112" s="168"/>
      <c r="DC112" s="168"/>
      <c r="DD112" s="168"/>
      <c r="DE112" s="168"/>
      <c r="DF112" s="168"/>
      <c r="DG112" s="168"/>
      <c r="DH112" s="168"/>
      <c r="DI112" s="168"/>
      <c r="DJ112" s="168"/>
      <c r="DK112" s="168"/>
      <c r="DL112" s="168"/>
      <c r="DM112" s="168"/>
      <c r="DN112" s="168"/>
      <c r="DO112" s="168"/>
      <c r="DP112" s="168"/>
      <c r="DQ112" s="168"/>
      <c r="DR112" s="168"/>
      <c r="DS112" s="168"/>
      <c r="DT112" s="168"/>
      <c r="DU112" s="168"/>
      <c r="DV112" s="168"/>
      <c r="DW112" s="168"/>
      <c r="DX112" s="168"/>
      <c r="DY112" s="168"/>
      <c r="DZ112" s="168"/>
      <c r="EA112" s="168"/>
      <c r="EB112" s="168"/>
      <c r="EC112" s="168"/>
      <c r="ED112" s="168"/>
      <c r="EE112" s="168"/>
      <c r="EF112" s="168"/>
      <c r="EG112" s="168"/>
      <c r="EH112" s="168"/>
      <c r="EI112" s="168"/>
      <c r="EJ112" s="168"/>
      <c r="EK112" s="168"/>
      <c r="EL112" s="168"/>
      <c r="EM112" s="168"/>
      <c r="EN112" s="168"/>
      <c r="EO112" s="168"/>
      <c r="EP112" s="168"/>
      <c r="EQ112" s="168"/>
      <c r="ER112" s="168"/>
      <c r="ES112" s="168"/>
      <c r="ET112" s="168"/>
      <c r="EU112" s="168"/>
      <c r="EV112" s="168"/>
      <c r="EW112" s="168"/>
      <c r="EX112" s="168"/>
      <c r="EY112" s="168"/>
      <c r="EZ112" s="168"/>
      <c r="FA112" s="168"/>
      <c r="FB112" s="168"/>
      <c r="FC112" s="168"/>
      <c r="FD112" s="168"/>
      <c r="FE112" s="168"/>
      <c r="FF112" s="168"/>
      <c r="FG112" s="168"/>
      <c r="FH112" s="168"/>
      <c r="FI112" s="168"/>
      <c r="FJ112" s="168"/>
      <c r="FK112" s="168"/>
      <c r="FL112" s="168"/>
      <c r="FM112" s="168"/>
      <c r="FN112" s="168"/>
      <c r="FO112" s="168"/>
      <c r="FP112" s="168"/>
      <c r="FQ112" s="168"/>
      <c r="FR112" s="168"/>
      <c r="FS112" s="168"/>
      <c r="FT112" s="168"/>
      <c r="FU112" s="168"/>
      <c r="FV112" s="168"/>
      <c r="FW112" s="168"/>
      <c r="FX112" s="168"/>
      <c r="FY112" s="168"/>
      <c r="FZ112" s="168"/>
      <c r="GA112" s="168"/>
      <c r="GB112" s="168"/>
      <c r="GC112" s="168"/>
      <c r="GD112" s="168"/>
      <c r="GE112" s="168"/>
      <c r="GF112" s="168"/>
      <c r="GG112" s="168"/>
      <c r="GH112" s="168"/>
      <c r="GI112" s="168"/>
      <c r="GJ112" s="168"/>
      <c r="GK112" s="168"/>
      <c r="GL112" s="168"/>
      <c r="GM112" s="168"/>
      <c r="GN112" s="168"/>
      <c r="GO112" s="168"/>
      <c r="GP112" s="168"/>
      <c r="GQ112" s="168"/>
      <c r="GR112" s="168"/>
      <c r="GS112" s="168"/>
      <c r="GT112" s="168"/>
      <c r="GU112" s="168"/>
      <c r="GV112" s="168"/>
      <c r="GW112" s="168"/>
      <c r="GX112" s="168"/>
      <c r="GY112" s="168"/>
      <c r="GZ112" s="168"/>
      <c r="HA112" s="168"/>
      <c r="HB112" s="168"/>
      <c r="HC112" s="168"/>
      <c r="HD112" s="168"/>
      <c r="HE112" s="168"/>
      <c r="HF112" s="168"/>
      <c r="HG112" s="168"/>
      <c r="HH112" s="168"/>
      <c r="HI112" s="168"/>
      <c r="HJ112" s="168"/>
      <c r="HK112" s="168"/>
      <c r="HL112" s="168"/>
      <c r="HM112" s="168"/>
      <c r="HN112" s="168"/>
      <c r="HO112" s="168"/>
      <c r="HP112" s="168"/>
      <c r="HQ112" s="168"/>
      <c r="HR112" s="168"/>
      <c r="HS112" s="168"/>
      <c r="HT112" s="168"/>
      <c r="HU112" s="168"/>
      <c r="HV112" s="168"/>
      <c r="HW112" s="168"/>
      <c r="HX112" s="168"/>
      <c r="HY112" s="168"/>
      <c r="HZ112" s="168"/>
      <c r="IA112" s="168"/>
      <c r="IB112" s="168"/>
      <c r="IC112" s="168"/>
      <c r="ID112" s="168"/>
      <c r="IE112" s="168"/>
      <c r="IF112" s="168"/>
      <c r="IG112" s="168"/>
      <c r="IH112" s="168"/>
      <c r="II112" s="168"/>
      <c r="IJ112" s="168"/>
      <c r="IK112" s="168"/>
      <c r="IL112" s="168"/>
      <c r="IM112" s="168"/>
      <c r="IN112" s="168"/>
      <c r="IO112" s="168"/>
      <c r="IP112" s="168"/>
      <c r="IQ112" s="168"/>
      <c r="IR112" s="168"/>
      <c r="IS112" s="168"/>
      <c r="IT112" s="168"/>
      <c r="IU112" s="168"/>
      <c r="IV112" s="168"/>
      <c r="IW112" s="168"/>
      <c r="IX112" s="168"/>
      <c r="IY112" s="168"/>
      <c r="IZ112" s="168"/>
      <c r="JA112" s="168"/>
      <c r="JB112" s="168"/>
      <c r="JC112" s="168"/>
      <c r="JD112" s="168"/>
      <c r="JE112" s="168"/>
      <c r="JF112" s="168"/>
      <c r="JG112" s="168"/>
      <c r="JH112" s="168"/>
      <c r="JI112" s="168"/>
      <c r="JJ112" s="168"/>
      <c r="JK112" s="168"/>
      <c r="JL112" s="168"/>
      <c r="JM112" s="168"/>
      <c r="JN112" s="168"/>
      <c r="JO112" s="168"/>
      <c r="JP112" s="168"/>
      <c r="JQ112" s="168"/>
      <c r="JR112" s="168"/>
      <c r="JS112" s="168"/>
      <c r="JT112" s="168"/>
      <c r="JU112" s="168"/>
      <c r="JV112" s="168"/>
      <c r="JW112" s="168"/>
      <c r="JX112" s="168"/>
      <c r="JY112" s="168"/>
      <c r="JZ112" s="168"/>
      <c r="KA112" s="168"/>
      <c r="KB112" s="168"/>
      <c r="KC112" s="168"/>
      <c r="KD112" s="168"/>
      <c r="KE112" s="168"/>
      <c r="KF112" s="168"/>
      <c r="KG112" s="168"/>
      <c r="KH112" s="168"/>
      <c r="KI112" s="168"/>
      <c r="KJ112" s="168"/>
      <c r="KK112" s="168"/>
      <c r="KL112" s="168"/>
      <c r="KM112" s="168"/>
      <c r="KN112" s="168"/>
      <c r="KO112" s="168"/>
      <c r="KP112" s="168"/>
      <c r="KQ112" s="168"/>
      <c r="KR112" s="168"/>
      <c r="KS112" s="168"/>
      <c r="KT112" s="168"/>
      <c r="KU112" s="168"/>
      <c r="KV112" s="168"/>
      <c r="KW112" s="168"/>
      <c r="KX112" s="168"/>
      <c r="KY112" s="168"/>
      <c r="KZ112" s="168"/>
      <c r="LA112" s="168"/>
      <c r="LB112" s="168"/>
      <c r="LC112" s="168"/>
      <c r="LD112" s="168"/>
      <c r="LE112" s="168"/>
      <c r="LF112" s="168"/>
      <c r="LG112" s="168"/>
      <c r="LH112" s="168"/>
      <c r="LI112" s="168"/>
      <c r="LJ112" s="168"/>
      <c r="LK112" s="168"/>
      <c r="LL112" s="168"/>
      <c r="LM112" s="168"/>
      <c r="LN112" s="168"/>
      <c r="LO112" s="168"/>
      <c r="LP112" s="168"/>
      <c r="LQ112" s="168"/>
      <c r="LR112" s="168"/>
      <c r="LS112" s="168"/>
      <c r="LT112" s="168"/>
      <c r="LU112" s="168"/>
      <c r="LV112" s="168"/>
      <c r="LW112" s="168"/>
      <c r="LX112" s="168"/>
      <c r="LY112" s="168"/>
      <c r="LZ112" s="168"/>
      <c r="MA112" s="168"/>
      <c r="MB112" s="168"/>
      <c r="MC112" s="168"/>
      <c r="MD112" s="168"/>
      <c r="ME112" s="168"/>
      <c r="MF112" s="168"/>
      <c r="MG112" s="168"/>
      <c r="MH112" s="168"/>
      <c r="MI112" s="168"/>
      <c r="MJ112" s="168"/>
      <c r="MK112" s="168"/>
      <c r="ML112" s="168"/>
      <c r="MM112" s="168"/>
      <c r="MN112" s="168"/>
      <c r="MO112" s="168"/>
      <c r="MP112" s="168"/>
      <c r="MQ112" s="168"/>
      <c r="MR112" s="168"/>
      <c r="MS112" s="168"/>
      <c r="MT112" s="168"/>
      <c r="MU112" s="168"/>
      <c r="MV112" s="168"/>
      <c r="MW112" s="168"/>
      <c r="MX112" s="168"/>
      <c r="MY112" s="168"/>
      <c r="MZ112" s="168"/>
      <c r="NA112" s="168"/>
      <c r="NB112" s="168"/>
      <c r="NC112" s="168"/>
      <c r="ND112" s="168"/>
      <c r="NE112" s="168"/>
      <c r="NF112" s="168"/>
      <c r="NG112" s="168"/>
      <c r="NH112" s="168"/>
      <c r="NI112" s="168"/>
      <c r="NJ112" s="168"/>
      <c r="NK112" s="168"/>
      <c r="NL112" s="168"/>
      <c r="NM112" s="168"/>
      <c r="NN112" s="168"/>
      <c r="NO112" s="168"/>
      <c r="NP112" s="168"/>
      <c r="NQ112" s="168"/>
      <c r="NR112" s="168"/>
      <c r="NS112" s="168"/>
      <c r="NT112" s="168"/>
      <c r="NU112" s="168"/>
      <c r="NV112" s="168"/>
      <c r="NW112" s="168"/>
      <c r="NX112" s="168"/>
      <c r="NY112" s="168"/>
      <c r="NZ112" s="168"/>
      <c r="OA112" s="168"/>
      <c r="OB112" s="168"/>
      <c r="OC112" s="168"/>
      <c r="OD112" s="168"/>
      <c r="OE112" s="168"/>
      <c r="OF112" s="168"/>
      <c r="OG112" s="168"/>
      <c r="OH112" s="168"/>
      <c r="OI112" s="168"/>
      <c r="OJ112" s="168"/>
      <c r="OK112" s="168"/>
      <c r="OL112" s="168"/>
      <c r="OM112" s="168"/>
      <c r="ON112" s="168"/>
      <c r="OO112" s="168"/>
      <c r="OP112" s="168"/>
      <c r="OQ112" s="168"/>
      <c r="OR112" s="168"/>
      <c r="OS112" s="168"/>
      <c r="OT112" s="168"/>
      <c r="OU112" s="168"/>
      <c r="OV112" s="168"/>
      <c r="OW112" s="168"/>
      <c r="OX112" s="168"/>
      <c r="OY112" s="168"/>
      <c r="OZ112" s="168"/>
      <c r="PA112" s="168"/>
      <c r="PB112" s="168"/>
      <c r="PC112" s="168"/>
      <c r="PD112" s="168"/>
      <c r="PE112" s="168"/>
      <c r="PF112" s="168"/>
      <c r="PG112" s="168"/>
      <c r="PH112" s="168"/>
      <c r="PI112" s="168"/>
      <c r="PJ112" s="168"/>
      <c r="PK112" s="168"/>
      <c r="PL112" s="168"/>
      <c r="PM112" s="168"/>
      <c r="PN112" s="168"/>
      <c r="PO112" s="168"/>
      <c r="PP112" s="168"/>
      <c r="PQ112" s="168"/>
      <c r="PR112" s="168"/>
      <c r="PS112" s="168"/>
      <c r="PT112" s="168"/>
      <c r="PU112" s="168"/>
      <c r="PV112" s="168"/>
      <c r="PW112" s="168"/>
      <c r="PX112" s="168"/>
      <c r="PY112" s="168"/>
      <c r="PZ112" s="168"/>
      <c r="QA112" s="168"/>
      <c r="QB112" s="168"/>
      <c r="QC112" s="168"/>
      <c r="QD112" s="168"/>
      <c r="QE112" s="168"/>
      <c r="QF112" s="168"/>
      <c r="QG112" s="168"/>
      <c r="QH112" s="168"/>
      <c r="QI112" s="168"/>
      <c r="QJ112" s="168"/>
      <c r="QK112" s="168"/>
      <c r="QL112" s="168"/>
      <c r="QM112" s="168"/>
      <c r="QN112" s="168"/>
      <c r="QO112" s="168"/>
      <c r="QP112" s="168"/>
      <c r="QQ112" s="168"/>
      <c r="QR112" s="168"/>
      <c r="QS112" s="168"/>
      <c r="QT112" s="168"/>
      <c r="QU112" s="168"/>
      <c r="QV112" s="168"/>
      <c r="QW112" s="168"/>
      <c r="QX112" s="168"/>
      <c r="QY112" s="168"/>
      <c r="QZ112" s="168"/>
      <c r="RA112" s="168"/>
      <c r="RB112" s="168"/>
      <c r="RC112" s="168"/>
      <c r="RD112" s="168"/>
      <c r="RE112" s="168"/>
      <c r="RF112" s="168"/>
      <c r="RG112" s="168"/>
      <c r="RH112" s="168"/>
      <c r="RI112" s="168"/>
      <c r="RJ112" s="168"/>
      <c r="RK112" s="168"/>
      <c r="RL112" s="168"/>
      <c r="RM112" s="168"/>
      <c r="RN112" s="168"/>
      <c r="RO112" s="168"/>
      <c r="RP112" s="168"/>
      <c r="RQ112" s="168"/>
      <c r="RR112" s="168"/>
      <c r="RS112" s="168"/>
      <c r="RT112" s="168"/>
      <c r="RU112" s="168"/>
      <c r="RV112" s="168"/>
      <c r="RW112" s="168"/>
      <c r="RX112" s="168"/>
      <c r="RY112" s="168"/>
      <c r="RZ112" s="168"/>
      <c r="SA112" s="168"/>
      <c r="SB112" s="168"/>
      <c r="SC112" s="168"/>
      <c r="SD112" s="168"/>
      <c r="SE112" s="168"/>
      <c r="SF112" s="168"/>
      <c r="SG112" s="168"/>
      <c r="SH112" s="168"/>
      <c r="SI112" s="168"/>
      <c r="SJ112" s="168"/>
      <c r="SK112" s="168"/>
      <c r="SL112" s="168"/>
      <c r="SM112" s="168"/>
      <c r="SN112" s="168"/>
      <c r="SO112" s="168"/>
      <c r="SP112" s="168"/>
      <c r="SQ112" s="168"/>
      <c r="SR112" s="168"/>
      <c r="SS112" s="168"/>
      <c r="ST112" s="168"/>
      <c r="SU112" s="168"/>
      <c r="SV112" s="168"/>
      <c r="SW112" s="168"/>
      <c r="SX112" s="168"/>
      <c r="SY112" s="168"/>
      <c r="SZ112" s="168"/>
      <c r="TA112" s="168"/>
      <c r="TB112" s="168"/>
      <c r="TC112" s="168"/>
      <c r="TD112" s="168"/>
      <c r="TE112" s="168"/>
      <c r="TF112" s="168"/>
      <c r="TG112" s="168"/>
      <c r="TH112" s="168"/>
      <c r="TI112" s="168"/>
      <c r="TJ112" s="168"/>
      <c r="TK112" s="168"/>
      <c r="TL112" s="168"/>
      <c r="TM112" s="168"/>
      <c r="TN112" s="168"/>
      <c r="TO112" s="168"/>
      <c r="TP112" s="168"/>
      <c r="TQ112" s="168"/>
      <c r="TR112" s="168"/>
      <c r="TS112" s="168"/>
      <c r="TT112" s="168"/>
      <c r="TU112" s="168"/>
      <c r="TV112" s="168"/>
      <c r="TW112" s="168"/>
      <c r="TX112" s="168"/>
      <c r="TY112" s="168"/>
      <c r="TZ112" s="168"/>
      <c r="UA112" s="168"/>
      <c r="UB112" s="168"/>
      <c r="UC112" s="168"/>
      <c r="UD112" s="168"/>
      <c r="UE112" s="168"/>
      <c r="UF112" s="168"/>
      <c r="UG112" s="168"/>
      <c r="UH112" s="168"/>
      <c r="UI112" s="168"/>
      <c r="UJ112" s="168"/>
      <c r="UK112" s="168"/>
      <c r="UL112" s="168"/>
      <c r="UM112" s="168"/>
      <c r="UN112" s="168"/>
      <c r="UO112" s="168"/>
      <c r="UP112" s="168"/>
      <c r="UQ112" s="168"/>
      <c r="UR112" s="168"/>
      <c r="US112" s="168"/>
      <c r="UT112" s="168"/>
      <c r="UU112" s="168"/>
      <c r="UV112" s="168"/>
      <c r="UW112" s="168"/>
      <c r="UX112" s="168"/>
      <c r="UY112" s="168"/>
      <c r="UZ112" s="168"/>
      <c r="VA112" s="168"/>
      <c r="VB112" s="168"/>
      <c r="VC112" s="168"/>
      <c r="VD112" s="168"/>
      <c r="VE112" s="168"/>
      <c r="VF112" s="168"/>
      <c r="VG112" s="168"/>
      <c r="VH112" s="168"/>
      <c r="VI112" s="168"/>
      <c r="VJ112" s="168"/>
      <c r="VK112" s="168"/>
      <c r="VL112" s="168"/>
      <c r="VM112" s="168"/>
      <c r="VN112" s="168"/>
      <c r="VO112" s="168"/>
      <c r="VP112" s="168"/>
      <c r="VQ112" s="168"/>
      <c r="VR112" s="168"/>
      <c r="VS112" s="168"/>
      <c r="VT112" s="168"/>
      <c r="VU112" s="168"/>
      <c r="VV112" s="168"/>
      <c r="VW112" s="168"/>
      <c r="VX112" s="168"/>
      <c r="VY112" s="168"/>
      <c r="VZ112" s="168"/>
      <c r="WA112" s="168"/>
      <c r="WB112" s="168"/>
      <c r="WC112" s="168"/>
      <c r="WD112" s="168"/>
      <c r="WE112" s="168"/>
      <c r="WF112" s="168"/>
      <c r="WG112" s="168"/>
      <c r="WH112" s="168"/>
      <c r="WI112" s="168"/>
      <c r="WJ112" s="168"/>
      <c r="WK112" s="168"/>
      <c r="WL112" s="168"/>
      <c r="WM112" s="168"/>
      <c r="WN112" s="168"/>
      <c r="WO112" s="168"/>
      <c r="WP112" s="168"/>
      <c r="WQ112" s="168"/>
      <c r="WR112" s="168"/>
      <c r="WS112" s="168"/>
      <c r="WT112" s="168"/>
      <c r="WU112" s="168"/>
      <c r="WV112" s="168"/>
      <c r="WW112" s="168"/>
      <c r="WX112" s="168"/>
      <c r="WY112" s="168"/>
      <c r="WZ112" s="168"/>
      <c r="XA112" s="168"/>
      <c r="XB112" s="168"/>
      <c r="XC112" s="168"/>
      <c r="XD112" s="168"/>
      <c r="XE112" s="168"/>
      <c r="XF112" s="168"/>
      <c r="XG112" s="168"/>
      <c r="XH112" s="168"/>
      <c r="XI112" s="168"/>
      <c r="XJ112" s="168"/>
      <c r="XK112" s="168"/>
      <c r="XL112" s="168"/>
      <c r="XM112" s="168"/>
      <c r="XN112" s="168"/>
      <c r="XO112" s="168"/>
      <c r="XP112" s="168"/>
      <c r="XQ112" s="168"/>
      <c r="XR112" s="168"/>
      <c r="XS112" s="168"/>
      <c r="XT112" s="168"/>
      <c r="XU112" s="168"/>
      <c r="XV112" s="168"/>
      <c r="XW112" s="168"/>
      <c r="XX112" s="168"/>
      <c r="XY112" s="168"/>
      <c r="XZ112" s="168"/>
      <c r="YA112" s="168"/>
      <c r="YB112" s="168"/>
      <c r="YC112" s="168"/>
      <c r="YD112" s="168"/>
      <c r="YE112" s="168"/>
      <c r="YF112" s="168"/>
      <c r="YG112" s="168"/>
      <c r="YH112" s="168"/>
      <c r="YI112" s="168"/>
      <c r="YJ112" s="168"/>
      <c r="YK112" s="168"/>
      <c r="YL112" s="168"/>
      <c r="YM112" s="168"/>
      <c r="YN112" s="168"/>
      <c r="YO112" s="168"/>
      <c r="YP112" s="168"/>
      <c r="YQ112" s="168"/>
      <c r="YR112" s="168"/>
      <c r="YS112" s="168"/>
      <c r="YT112" s="168"/>
      <c r="YU112" s="168"/>
      <c r="YV112" s="168"/>
      <c r="YW112" s="168"/>
      <c r="YX112" s="168"/>
      <c r="YY112" s="168"/>
      <c r="YZ112" s="168"/>
      <c r="ZA112" s="168"/>
      <c r="ZB112" s="168"/>
      <c r="ZC112" s="168"/>
      <c r="ZD112" s="168"/>
      <c r="ZE112" s="168"/>
      <c r="ZF112" s="168"/>
      <c r="ZG112" s="168"/>
      <c r="ZH112" s="168"/>
      <c r="ZI112" s="168"/>
      <c r="ZJ112" s="168"/>
      <c r="ZK112" s="168"/>
      <c r="ZL112" s="168"/>
      <c r="ZM112" s="168"/>
      <c r="ZN112" s="168"/>
      <c r="ZO112" s="168"/>
      <c r="ZP112" s="168"/>
      <c r="ZQ112" s="168"/>
      <c r="ZR112" s="168"/>
      <c r="ZS112" s="168"/>
      <c r="ZT112" s="168"/>
      <c r="ZU112" s="168"/>
      <c r="ZV112" s="168"/>
      <c r="ZW112" s="168"/>
      <c r="ZX112" s="168"/>
      <c r="ZY112" s="168"/>
      <c r="ZZ112" s="168"/>
      <c r="AAA112" s="168"/>
      <c r="AAB112" s="168"/>
      <c r="AAC112" s="168"/>
      <c r="AAD112" s="168"/>
      <c r="AAE112" s="168"/>
      <c r="AAF112" s="168"/>
      <c r="AAG112" s="168"/>
      <c r="AAH112" s="168"/>
      <c r="AAI112" s="168"/>
      <c r="AAJ112" s="168"/>
      <c r="AAK112" s="168"/>
      <c r="AAL112" s="168"/>
      <c r="AAM112" s="168"/>
      <c r="AAN112" s="168"/>
      <c r="AAO112" s="168"/>
      <c r="AAP112" s="168"/>
      <c r="AAQ112" s="168"/>
      <c r="AAR112" s="168"/>
      <c r="AAS112" s="168"/>
      <c r="AAT112" s="168"/>
      <c r="AAU112" s="168"/>
      <c r="AAV112" s="168"/>
      <c r="AAW112" s="168"/>
      <c r="AAX112" s="168"/>
      <c r="AAY112" s="168"/>
      <c r="AAZ112" s="168"/>
      <c r="ABA112" s="168"/>
      <c r="ABB112" s="168"/>
      <c r="ABC112" s="168"/>
      <c r="ABD112" s="168"/>
      <c r="ABE112" s="168"/>
      <c r="ABF112" s="168"/>
      <c r="ABG112" s="168"/>
      <c r="ABH112" s="168"/>
      <c r="ABI112" s="168"/>
      <c r="ABJ112" s="168"/>
      <c r="ABK112" s="168"/>
      <c r="ABL112" s="168"/>
      <c r="ABM112" s="168"/>
      <c r="ABN112" s="168"/>
      <c r="ABO112" s="168"/>
      <c r="ABP112" s="168"/>
      <c r="ABQ112" s="168"/>
      <c r="ABR112" s="168"/>
      <c r="ABS112" s="168"/>
      <c r="ABT112" s="168"/>
      <c r="ABU112" s="168"/>
      <c r="ABV112" s="168"/>
      <c r="ABW112" s="168"/>
      <c r="ABX112" s="168"/>
      <c r="ABY112" s="168"/>
      <c r="ABZ112" s="168"/>
      <c r="ACA112" s="168"/>
      <c r="ACB112" s="168"/>
      <c r="ACC112" s="168"/>
      <c r="ACD112" s="168"/>
      <c r="ACE112" s="168"/>
      <c r="ACF112" s="168"/>
      <c r="ACG112" s="168"/>
      <c r="ACH112" s="168"/>
      <c r="ACI112" s="168"/>
      <c r="ACJ112" s="168"/>
      <c r="ACK112" s="168"/>
      <c r="ACL112" s="168"/>
      <c r="ACM112" s="168"/>
      <c r="ACN112" s="168"/>
      <c r="ACO112" s="168"/>
      <c r="ACP112" s="168"/>
      <c r="ACQ112" s="168"/>
      <c r="ACR112" s="168"/>
      <c r="ACS112" s="168"/>
      <c r="ACT112" s="168"/>
      <c r="ACU112" s="168"/>
      <c r="ACV112" s="168"/>
      <c r="ACW112" s="168"/>
      <c r="ACX112" s="168"/>
      <c r="ACY112" s="168"/>
      <c r="ACZ112" s="168"/>
      <c r="ADA112" s="168"/>
      <c r="ADB112" s="168"/>
      <c r="ADC112" s="168"/>
      <c r="ADD112" s="168"/>
      <c r="ADE112" s="168"/>
      <c r="ADF112" s="168"/>
      <c r="ADG112" s="168"/>
      <c r="ADH112" s="168"/>
      <c r="ADI112" s="168"/>
      <c r="ADJ112" s="168"/>
      <c r="ADK112" s="168"/>
      <c r="ADL112" s="168"/>
      <c r="ADM112" s="168"/>
      <c r="ADN112" s="168"/>
      <c r="ADO112" s="168"/>
      <c r="ADP112" s="168"/>
      <c r="ADQ112" s="168"/>
      <c r="ADR112" s="168"/>
      <c r="ADS112" s="168"/>
      <c r="ADT112" s="168"/>
      <c r="ADU112" s="168"/>
      <c r="ADV112" s="168"/>
      <c r="ADW112" s="168"/>
      <c r="ADX112" s="168"/>
      <c r="ADY112" s="168"/>
      <c r="ADZ112" s="168"/>
      <c r="AEA112" s="168"/>
      <c r="AEB112" s="168"/>
      <c r="AEC112" s="168"/>
      <c r="AED112" s="168"/>
      <c r="AEE112" s="168"/>
      <c r="AEF112" s="168"/>
      <c r="AEG112" s="168"/>
      <c r="AEH112" s="168"/>
      <c r="AEI112" s="168"/>
      <c r="AEJ112" s="168"/>
      <c r="AEK112" s="168"/>
      <c r="AEL112" s="168"/>
      <c r="AEM112" s="168"/>
      <c r="AEN112" s="168"/>
      <c r="AEO112" s="168"/>
      <c r="AEP112" s="168"/>
      <c r="AEQ112" s="168"/>
      <c r="AER112" s="168"/>
      <c r="AES112" s="168"/>
      <c r="AET112" s="168"/>
      <c r="AEU112" s="168"/>
      <c r="AEV112" s="168"/>
      <c r="AEW112" s="168"/>
      <c r="AEX112" s="168"/>
      <c r="AEY112" s="168"/>
      <c r="AEZ112" s="168"/>
      <c r="AFA112" s="168"/>
      <c r="AFB112" s="168"/>
      <c r="AFC112" s="168"/>
      <c r="AFD112" s="168"/>
      <c r="AFE112" s="168"/>
      <c r="AFF112" s="168"/>
      <c r="AFG112" s="168"/>
      <c r="AFH112" s="168"/>
      <c r="AFI112" s="168"/>
      <c r="AFJ112" s="168"/>
      <c r="AFK112" s="168"/>
      <c r="AFL112" s="168"/>
      <c r="AFM112" s="168"/>
      <c r="AFN112" s="168"/>
      <c r="AFO112" s="168"/>
      <c r="AFP112" s="168"/>
      <c r="AFQ112" s="168"/>
      <c r="AFR112" s="168"/>
      <c r="AFS112" s="168"/>
      <c r="AFT112" s="168"/>
      <c r="AFU112" s="168"/>
      <c r="AFV112" s="168"/>
      <c r="AFW112" s="168"/>
      <c r="AFX112" s="168"/>
      <c r="AFY112" s="168"/>
      <c r="AFZ112" s="168"/>
      <c r="AGA112" s="168"/>
      <c r="AGB112" s="168"/>
      <c r="AGC112" s="168"/>
      <c r="AGD112" s="168"/>
      <c r="AGE112" s="168"/>
      <c r="AGF112" s="168"/>
      <c r="AGG112" s="168"/>
      <c r="AGH112" s="168"/>
      <c r="AGI112" s="168"/>
      <c r="AGJ112" s="168"/>
      <c r="AGK112" s="168"/>
      <c r="AGL112" s="168"/>
      <c r="AGM112" s="168"/>
      <c r="AGN112" s="168"/>
      <c r="AGO112" s="168"/>
      <c r="AGP112" s="168"/>
      <c r="AGQ112" s="168"/>
      <c r="AGR112" s="168"/>
      <c r="AGS112" s="168"/>
      <c r="AGT112" s="168"/>
      <c r="AGU112" s="168"/>
      <c r="AGV112" s="168"/>
      <c r="AGW112" s="168"/>
      <c r="AGX112" s="168"/>
      <c r="AGY112" s="168"/>
      <c r="AGZ112" s="168"/>
      <c r="AHA112" s="168"/>
      <c r="AHB112" s="168"/>
      <c r="AHC112" s="168"/>
      <c r="AHD112" s="168"/>
      <c r="AHE112" s="168"/>
      <c r="AHF112" s="168"/>
      <c r="AHG112" s="168"/>
      <c r="AHH112" s="168"/>
      <c r="AHI112" s="168"/>
      <c r="AHJ112" s="168"/>
      <c r="AHK112" s="168"/>
      <c r="AHL112" s="168"/>
      <c r="AHM112" s="168"/>
      <c r="AHN112" s="168"/>
      <c r="AHO112" s="168"/>
      <c r="AHP112" s="168"/>
      <c r="AHQ112" s="168"/>
      <c r="AHR112" s="168"/>
      <c r="AHS112" s="168"/>
      <c r="AHT112" s="168"/>
      <c r="AHU112" s="168"/>
      <c r="AHV112" s="168"/>
      <c r="AHW112" s="168"/>
      <c r="AHX112" s="168"/>
      <c r="AHY112" s="168"/>
      <c r="AHZ112" s="168"/>
      <c r="AIA112" s="168"/>
      <c r="AIB112" s="168"/>
      <c r="AIC112" s="168"/>
      <c r="AID112" s="168"/>
      <c r="AIE112" s="168"/>
      <c r="AIF112" s="168"/>
      <c r="AIG112" s="168"/>
      <c r="AIH112" s="168"/>
      <c r="AII112" s="168"/>
      <c r="AIJ112" s="168"/>
      <c r="AIK112" s="168"/>
      <c r="AIL112" s="168"/>
      <c r="AIM112" s="168"/>
      <c r="AIN112" s="168"/>
      <c r="AIO112" s="168"/>
      <c r="AIP112" s="168"/>
      <c r="AIQ112" s="168"/>
      <c r="AIR112" s="168"/>
      <c r="AIS112" s="168"/>
      <c r="AIT112" s="168"/>
      <c r="AIU112" s="168"/>
      <c r="AIV112" s="168"/>
      <c r="AIW112" s="168"/>
      <c r="AIX112" s="168"/>
      <c r="AIY112" s="168"/>
      <c r="AIZ112" s="168"/>
      <c r="AJA112" s="168"/>
      <c r="AJB112" s="168"/>
      <c r="AJC112" s="168"/>
      <c r="AJD112" s="168"/>
      <c r="AJE112" s="168"/>
      <c r="AJF112" s="168"/>
      <c r="AJG112" s="168"/>
      <c r="AJH112" s="168"/>
      <c r="AJI112" s="168"/>
      <c r="AJJ112" s="168"/>
      <c r="AJK112" s="168"/>
      <c r="AJL112" s="168"/>
      <c r="AJM112" s="168"/>
      <c r="AJN112" s="168"/>
      <c r="AJO112" s="168"/>
      <c r="AJP112" s="168"/>
      <c r="AJQ112" s="168"/>
      <c r="AJR112" s="168"/>
      <c r="AJS112" s="168"/>
      <c r="AJT112" s="168"/>
      <c r="AJU112" s="168"/>
      <c r="AJV112" s="168"/>
      <c r="AJW112" s="168"/>
      <c r="AJX112" s="168"/>
      <c r="AJY112" s="168"/>
      <c r="AJZ112" s="168"/>
      <c r="AKA112" s="168"/>
      <c r="AKB112" s="168"/>
      <c r="AKC112" s="168"/>
      <c r="AKD112" s="168"/>
      <c r="AKE112" s="168"/>
      <c r="AKF112" s="168"/>
      <c r="AKG112" s="168"/>
      <c r="AKH112" s="168"/>
      <c r="AKI112" s="168"/>
      <c r="AKJ112" s="168"/>
      <c r="AKK112" s="168"/>
      <c r="AKL112" s="168"/>
      <c r="AKM112" s="168"/>
      <c r="AKN112" s="168"/>
      <c r="AKO112" s="168"/>
      <c r="AKP112" s="168"/>
      <c r="AKQ112" s="168"/>
      <c r="AKR112" s="168"/>
      <c r="AKS112" s="168"/>
      <c r="AKT112" s="168"/>
      <c r="AKU112" s="168"/>
      <c r="AKV112" s="168"/>
      <c r="AKW112" s="168"/>
      <c r="AKX112" s="168"/>
      <c r="AKY112" s="168"/>
      <c r="AKZ112" s="168"/>
      <c r="ALA112" s="168"/>
      <c r="ALB112" s="168"/>
      <c r="ALC112" s="168"/>
      <c r="ALD112" s="168"/>
      <c r="ALE112" s="168"/>
      <c r="ALF112" s="168"/>
      <c r="ALG112" s="168"/>
      <c r="ALH112" s="168"/>
      <c r="ALI112" s="168"/>
      <c r="ALJ112" s="168"/>
      <c r="ALK112" s="168"/>
      <c r="ALL112" s="168"/>
      <c r="ALM112" s="168"/>
      <c r="ALN112" s="168"/>
      <c r="ALO112" s="168"/>
      <c r="ALP112" s="168"/>
      <c r="ALQ112" s="168"/>
      <c r="ALR112" s="168"/>
      <c r="ALS112" s="168"/>
      <c r="ALT112" s="168"/>
      <c r="ALU112" s="168"/>
      <c r="ALV112" s="168"/>
      <c r="ALW112" s="168"/>
      <c r="ALX112" s="168"/>
      <c r="ALY112" s="168"/>
      <c r="ALZ112" s="168"/>
      <c r="AMA112" s="168"/>
      <c r="AMB112" s="168"/>
      <c r="AMC112" s="168"/>
      <c r="AMD112" s="168"/>
      <c r="AME112" s="168"/>
      <c r="AMF112" s="168"/>
      <c r="AMG112" s="168"/>
      <c r="AMH112" s="168"/>
      <c r="AMI112" s="168"/>
      <c r="AMJ112" s="168"/>
      <c r="AMK112" s="168"/>
    </row>
    <row r="113" spans="1:1025" ht="54" customHeight="1">
      <c r="A113" s="168"/>
      <c r="B113" s="168"/>
      <c r="C113" s="168"/>
      <c r="D113" s="168"/>
      <c r="E113" s="242">
        <f>500000/F107*100</f>
        <v>0.58116334302450334</v>
      </c>
      <c r="F113" s="240" t="s">
        <v>363</v>
      </c>
      <c r="G113" s="241">
        <v>500000</v>
      </c>
      <c r="H113" s="240"/>
      <c r="I113" s="240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68"/>
      <c r="AZ113" s="168"/>
      <c r="BA113" s="168"/>
      <c r="BB113" s="168"/>
      <c r="BC113" s="168"/>
      <c r="BD113" s="168"/>
      <c r="BE113" s="168"/>
      <c r="BF113" s="168"/>
      <c r="BG113" s="168"/>
      <c r="BH113" s="168"/>
      <c r="BI113" s="168"/>
      <c r="BJ113" s="168"/>
      <c r="BK113" s="168"/>
      <c r="BL113" s="168"/>
      <c r="BM113" s="168"/>
      <c r="BN113" s="168"/>
      <c r="BO113" s="168"/>
      <c r="BP113" s="168"/>
      <c r="BQ113" s="168"/>
      <c r="BR113" s="168"/>
      <c r="BS113" s="168"/>
      <c r="BT113" s="168"/>
      <c r="BU113" s="168"/>
      <c r="BV113" s="168"/>
      <c r="BW113" s="168"/>
      <c r="BX113" s="168"/>
      <c r="BY113" s="168"/>
      <c r="BZ113" s="168"/>
      <c r="CA113" s="168"/>
      <c r="CB113" s="168"/>
      <c r="CC113" s="168"/>
      <c r="CD113" s="168"/>
      <c r="CE113" s="168"/>
      <c r="CF113" s="168"/>
      <c r="CG113" s="168"/>
      <c r="CH113" s="168"/>
      <c r="CI113" s="168"/>
      <c r="CJ113" s="168"/>
      <c r="CK113" s="168"/>
      <c r="CL113" s="168"/>
      <c r="CM113" s="168"/>
      <c r="CN113" s="168"/>
      <c r="CO113" s="168"/>
      <c r="CP113" s="168"/>
      <c r="CQ113" s="168"/>
      <c r="CR113" s="168"/>
      <c r="CS113" s="168"/>
      <c r="CT113" s="168"/>
      <c r="CU113" s="168"/>
      <c r="CV113" s="168"/>
      <c r="CW113" s="168"/>
      <c r="CX113" s="168"/>
      <c r="CY113" s="168"/>
      <c r="CZ113" s="168"/>
      <c r="DA113" s="168"/>
      <c r="DB113" s="168"/>
      <c r="DC113" s="168"/>
      <c r="DD113" s="168"/>
      <c r="DE113" s="168"/>
      <c r="DF113" s="168"/>
      <c r="DG113" s="168"/>
      <c r="DH113" s="168"/>
      <c r="DI113" s="168"/>
      <c r="DJ113" s="168"/>
      <c r="DK113" s="168"/>
      <c r="DL113" s="168"/>
      <c r="DM113" s="168"/>
      <c r="DN113" s="168"/>
      <c r="DO113" s="168"/>
      <c r="DP113" s="168"/>
      <c r="DQ113" s="168"/>
      <c r="DR113" s="168"/>
      <c r="DS113" s="168"/>
      <c r="DT113" s="168"/>
      <c r="DU113" s="168"/>
      <c r="DV113" s="168"/>
      <c r="DW113" s="168"/>
      <c r="DX113" s="168"/>
      <c r="DY113" s="168"/>
      <c r="DZ113" s="168"/>
      <c r="EA113" s="168"/>
      <c r="EB113" s="168"/>
      <c r="EC113" s="168"/>
      <c r="ED113" s="168"/>
      <c r="EE113" s="168"/>
      <c r="EF113" s="168"/>
      <c r="EG113" s="168"/>
      <c r="EH113" s="168"/>
      <c r="EI113" s="168"/>
      <c r="EJ113" s="168"/>
      <c r="EK113" s="168"/>
      <c r="EL113" s="168"/>
      <c r="EM113" s="168"/>
      <c r="EN113" s="168"/>
      <c r="EO113" s="168"/>
      <c r="EP113" s="168"/>
      <c r="EQ113" s="168"/>
      <c r="ER113" s="168"/>
      <c r="ES113" s="168"/>
      <c r="ET113" s="168"/>
      <c r="EU113" s="168"/>
      <c r="EV113" s="168"/>
      <c r="EW113" s="168"/>
      <c r="EX113" s="168"/>
      <c r="EY113" s="168"/>
      <c r="EZ113" s="168"/>
      <c r="FA113" s="168"/>
      <c r="FB113" s="168"/>
      <c r="FC113" s="168"/>
      <c r="FD113" s="168"/>
      <c r="FE113" s="168"/>
      <c r="FF113" s="168"/>
      <c r="FG113" s="168"/>
      <c r="FH113" s="168"/>
      <c r="FI113" s="168"/>
      <c r="FJ113" s="168"/>
      <c r="FK113" s="168"/>
      <c r="FL113" s="168"/>
      <c r="FM113" s="168"/>
      <c r="FN113" s="168"/>
      <c r="FO113" s="168"/>
      <c r="FP113" s="168"/>
      <c r="FQ113" s="168"/>
      <c r="FR113" s="168"/>
      <c r="FS113" s="168"/>
      <c r="FT113" s="168"/>
      <c r="FU113" s="168"/>
      <c r="FV113" s="168"/>
      <c r="FW113" s="168"/>
      <c r="FX113" s="168"/>
      <c r="FY113" s="168"/>
      <c r="FZ113" s="168"/>
      <c r="GA113" s="168"/>
      <c r="GB113" s="168"/>
      <c r="GC113" s="168"/>
      <c r="GD113" s="168"/>
      <c r="GE113" s="168"/>
      <c r="GF113" s="168"/>
      <c r="GG113" s="168"/>
      <c r="GH113" s="168"/>
      <c r="GI113" s="168"/>
      <c r="GJ113" s="168"/>
      <c r="GK113" s="168"/>
      <c r="GL113" s="168"/>
      <c r="GM113" s="168"/>
      <c r="GN113" s="168"/>
      <c r="GO113" s="168"/>
      <c r="GP113" s="168"/>
      <c r="GQ113" s="168"/>
      <c r="GR113" s="168"/>
      <c r="GS113" s="168"/>
      <c r="GT113" s="168"/>
      <c r="GU113" s="168"/>
      <c r="GV113" s="168"/>
      <c r="GW113" s="168"/>
      <c r="GX113" s="168"/>
      <c r="GY113" s="168"/>
      <c r="GZ113" s="168"/>
      <c r="HA113" s="168"/>
      <c r="HB113" s="168"/>
      <c r="HC113" s="168"/>
      <c r="HD113" s="168"/>
      <c r="HE113" s="168"/>
      <c r="HF113" s="168"/>
      <c r="HG113" s="168"/>
      <c r="HH113" s="168"/>
      <c r="HI113" s="168"/>
      <c r="HJ113" s="168"/>
      <c r="HK113" s="168"/>
      <c r="HL113" s="168"/>
      <c r="HM113" s="168"/>
      <c r="HN113" s="168"/>
      <c r="HO113" s="168"/>
      <c r="HP113" s="168"/>
      <c r="HQ113" s="168"/>
      <c r="HR113" s="168"/>
      <c r="HS113" s="168"/>
      <c r="HT113" s="168"/>
      <c r="HU113" s="168"/>
      <c r="HV113" s="168"/>
      <c r="HW113" s="168"/>
      <c r="HX113" s="168"/>
      <c r="HY113" s="168"/>
      <c r="HZ113" s="168"/>
      <c r="IA113" s="168"/>
      <c r="IB113" s="168"/>
      <c r="IC113" s="168"/>
      <c r="ID113" s="168"/>
      <c r="IE113" s="168"/>
      <c r="IF113" s="168"/>
      <c r="IG113" s="168"/>
      <c r="IH113" s="168"/>
      <c r="II113" s="168"/>
      <c r="IJ113" s="168"/>
      <c r="IK113" s="168"/>
      <c r="IL113" s="168"/>
      <c r="IM113" s="168"/>
      <c r="IN113" s="168"/>
      <c r="IO113" s="168"/>
      <c r="IP113" s="168"/>
      <c r="IQ113" s="168"/>
      <c r="IR113" s="168"/>
      <c r="IS113" s="168"/>
      <c r="IT113" s="168"/>
      <c r="IU113" s="168"/>
      <c r="IV113" s="168"/>
      <c r="IW113" s="168"/>
      <c r="IX113" s="168"/>
      <c r="IY113" s="168"/>
      <c r="IZ113" s="168"/>
      <c r="JA113" s="168"/>
      <c r="JB113" s="168"/>
      <c r="JC113" s="168"/>
      <c r="JD113" s="168"/>
      <c r="JE113" s="168"/>
      <c r="JF113" s="168"/>
      <c r="JG113" s="168"/>
      <c r="JH113" s="168"/>
      <c r="JI113" s="168"/>
      <c r="JJ113" s="168"/>
      <c r="JK113" s="168"/>
      <c r="JL113" s="168"/>
      <c r="JM113" s="168"/>
      <c r="JN113" s="168"/>
      <c r="JO113" s="168"/>
      <c r="JP113" s="168"/>
      <c r="JQ113" s="168"/>
      <c r="JR113" s="168"/>
      <c r="JS113" s="168"/>
      <c r="JT113" s="168"/>
      <c r="JU113" s="168"/>
      <c r="JV113" s="168"/>
      <c r="JW113" s="168"/>
      <c r="JX113" s="168"/>
      <c r="JY113" s="168"/>
      <c r="JZ113" s="168"/>
      <c r="KA113" s="168"/>
      <c r="KB113" s="168"/>
      <c r="KC113" s="168"/>
      <c r="KD113" s="168"/>
      <c r="KE113" s="168"/>
      <c r="KF113" s="168"/>
      <c r="KG113" s="168"/>
      <c r="KH113" s="168"/>
      <c r="KI113" s="168"/>
      <c r="KJ113" s="168"/>
      <c r="KK113" s="168"/>
      <c r="KL113" s="168"/>
      <c r="KM113" s="168"/>
      <c r="KN113" s="168"/>
      <c r="KO113" s="168"/>
      <c r="KP113" s="168"/>
      <c r="KQ113" s="168"/>
      <c r="KR113" s="168"/>
      <c r="KS113" s="168"/>
      <c r="KT113" s="168"/>
      <c r="KU113" s="168"/>
      <c r="KV113" s="168"/>
      <c r="KW113" s="168"/>
      <c r="KX113" s="168"/>
      <c r="KY113" s="168"/>
      <c r="KZ113" s="168"/>
      <c r="LA113" s="168"/>
      <c r="LB113" s="168"/>
      <c r="LC113" s="168"/>
      <c r="LD113" s="168"/>
      <c r="LE113" s="168"/>
      <c r="LF113" s="168"/>
      <c r="LG113" s="168"/>
      <c r="LH113" s="168"/>
      <c r="LI113" s="168"/>
      <c r="LJ113" s="168"/>
      <c r="LK113" s="168"/>
      <c r="LL113" s="168"/>
      <c r="LM113" s="168"/>
      <c r="LN113" s="168"/>
      <c r="LO113" s="168"/>
      <c r="LP113" s="168"/>
      <c r="LQ113" s="168"/>
      <c r="LR113" s="168"/>
      <c r="LS113" s="168"/>
      <c r="LT113" s="168"/>
      <c r="LU113" s="168"/>
      <c r="LV113" s="168"/>
      <c r="LW113" s="168"/>
      <c r="LX113" s="168"/>
      <c r="LY113" s="168"/>
      <c r="LZ113" s="168"/>
      <c r="MA113" s="168"/>
      <c r="MB113" s="168"/>
      <c r="MC113" s="168"/>
      <c r="MD113" s="168"/>
      <c r="ME113" s="168"/>
      <c r="MF113" s="168"/>
      <c r="MG113" s="168"/>
      <c r="MH113" s="168"/>
      <c r="MI113" s="168"/>
      <c r="MJ113" s="168"/>
      <c r="MK113" s="168"/>
      <c r="ML113" s="168"/>
      <c r="MM113" s="168"/>
      <c r="MN113" s="168"/>
      <c r="MO113" s="168"/>
      <c r="MP113" s="168"/>
      <c r="MQ113" s="168"/>
      <c r="MR113" s="168"/>
      <c r="MS113" s="168"/>
      <c r="MT113" s="168"/>
      <c r="MU113" s="168"/>
      <c r="MV113" s="168"/>
      <c r="MW113" s="168"/>
      <c r="MX113" s="168"/>
      <c r="MY113" s="168"/>
      <c r="MZ113" s="168"/>
      <c r="NA113" s="168"/>
      <c r="NB113" s="168"/>
      <c r="NC113" s="168"/>
      <c r="ND113" s="168"/>
      <c r="NE113" s="168"/>
      <c r="NF113" s="168"/>
      <c r="NG113" s="168"/>
      <c r="NH113" s="168"/>
      <c r="NI113" s="168"/>
      <c r="NJ113" s="168"/>
      <c r="NK113" s="168"/>
      <c r="NL113" s="168"/>
      <c r="NM113" s="168"/>
      <c r="NN113" s="168"/>
      <c r="NO113" s="168"/>
      <c r="NP113" s="168"/>
      <c r="NQ113" s="168"/>
      <c r="NR113" s="168"/>
      <c r="NS113" s="168"/>
      <c r="NT113" s="168"/>
      <c r="NU113" s="168"/>
      <c r="NV113" s="168"/>
      <c r="NW113" s="168"/>
      <c r="NX113" s="168"/>
      <c r="NY113" s="168"/>
      <c r="NZ113" s="168"/>
      <c r="OA113" s="168"/>
      <c r="OB113" s="168"/>
      <c r="OC113" s="168"/>
      <c r="OD113" s="168"/>
      <c r="OE113" s="168"/>
      <c r="OF113" s="168"/>
      <c r="OG113" s="168"/>
      <c r="OH113" s="168"/>
      <c r="OI113" s="168"/>
      <c r="OJ113" s="168"/>
      <c r="OK113" s="168"/>
      <c r="OL113" s="168"/>
      <c r="OM113" s="168"/>
      <c r="ON113" s="168"/>
      <c r="OO113" s="168"/>
      <c r="OP113" s="168"/>
      <c r="OQ113" s="168"/>
      <c r="OR113" s="168"/>
      <c r="OS113" s="168"/>
      <c r="OT113" s="168"/>
      <c r="OU113" s="168"/>
      <c r="OV113" s="168"/>
      <c r="OW113" s="168"/>
      <c r="OX113" s="168"/>
      <c r="OY113" s="168"/>
      <c r="OZ113" s="168"/>
      <c r="PA113" s="168"/>
      <c r="PB113" s="168"/>
      <c r="PC113" s="168"/>
      <c r="PD113" s="168"/>
      <c r="PE113" s="168"/>
      <c r="PF113" s="168"/>
      <c r="PG113" s="168"/>
      <c r="PH113" s="168"/>
      <c r="PI113" s="168"/>
      <c r="PJ113" s="168"/>
      <c r="PK113" s="168"/>
      <c r="PL113" s="168"/>
      <c r="PM113" s="168"/>
      <c r="PN113" s="168"/>
      <c r="PO113" s="168"/>
      <c r="PP113" s="168"/>
      <c r="PQ113" s="168"/>
      <c r="PR113" s="168"/>
      <c r="PS113" s="168"/>
      <c r="PT113" s="168"/>
      <c r="PU113" s="168"/>
      <c r="PV113" s="168"/>
      <c r="PW113" s="168"/>
      <c r="PX113" s="168"/>
      <c r="PY113" s="168"/>
      <c r="PZ113" s="168"/>
      <c r="QA113" s="168"/>
      <c r="QB113" s="168"/>
      <c r="QC113" s="168"/>
      <c r="QD113" s="168"/>
      <c r="QE113" s="168"/>
      <c r="QF113" s="168"/>
      <c r="QG113" s="168"/>
      <c r="QH113" s="168"/>
      <c r="QI113" s="168"/>
      <c r="QJ113" s="168"/>
      <c r="QK113" s="168"/>
      <c r="QL113" s="168"/>
      <c r="QM113" s="168"/>
      <c r="QN113" s="168"/>
      <c r="QO113" s="168"/>
      <c r="QP113" s="168"/>
      <c r="QQ113" s="168"/>
      <c r="QR113" s="168"/>
      <c r="QS113" s="168"/>
      <c r="QT113" s="168"/>
      <c r="QU113" s="168"/>
      <c r="QV113" s="168"/>
      <c r="QW113" s="168"/>
      <c r="QX113" s="168"/>
      <c r="QY113" s="168"/>
      <c r="QZ113" s="168"/>
      <c r="RA113" s="168"/>
      <c r="RB113" s="168"/>
      <c r="RC113" s="168"/>
      <c r="RD113" s="168"/>
      <c r="RE113" s="168"/>
      <c r="RF113" s="168"/>
      <c r="RG113" s="168"/>
      <c r="RH113" s="168"/>
      <c r="RI113" s="168"/>
      <c r="RJ113" s="168"/>
      <c r="RK113" s="168"/>
      <c r="RL113" s="168"/>
      <c r="RM113" s="168"/>
      <c r="RN113" s="168"/>
      <c r="RO113" s="168"/>
      <c r="RP113" s="168"/>
      <c r="RQ113" s="168"/>
      <c r="RR113" s="168"/>
      <c r="RS113" s="168"/>
      <c r="RT113" s="168"/>
      <c r="RU113" s="168"/>
      <c r="RV113" s="168"/>
      <c r="RW113" s="168"/>
      <c r="RX113" s="168"/>
      <c r="RY113" s="168"/>
      <c r="RZ113" s="168"/>
      <c r="SA113" s="168"/>
      <c r="SB113" s="168"/>
      <c r="SC113" s="168"/>
      <c r="SD113" s="168"/>
      <c r="SE113" s="168"/>
      <c r="SF113" s="168"/>
      <c r="SG113" s="168"/>
      <c r="SH113" s="168"/>
      <c r="SI113" s="168"/>
      <c r="SJ113" s="168"/>
      <c r="SK113" s="168"/>
      <c r="SL113" s="168"/>
      <c r="SM113" s="168"/>
      <c r="SN113" s="168"/>
      <c r="SO113" s="168"/>
      <c r="SP113" s="168"/>
      <c r="SQ113" s="168"/>
      <c r="SR113" s="168"/>
      <c r="SS113" s="168"/>
      <c r="ST113" s="168"/>
      <c r="SU113" s="168"/>
      <c r="SV113" s="168"/>
      <c r="SW113" s="168"/>
      <c r="SX113" s="168"/>
      <c r="SY113" s="168"/>
      <c r="SZ113" s="168"/>
      <c r="TA113" s="168"/>
      <c r="TB113" s="168"/>
      <c r="TC113" s="168"/>
      <c r="TD113" s="168"/>
      <c r="TE113" s="168"/>
      <c r="TF113" s="168"/>
      <c r="TG113" s="168"/>
      <c r="TH113" s="168"/>
      <c r="TI113" s="168"/>
      <c r="TJ113" s="168"/>
      <c r="TK113" s="168"/>
      <c r="TL113" s="168"/>
      <c r="TM113" s="168"/>
      <c r="TN113" s="168"/>
      <c r="TO113" s="168"/>
      <c r="TP113" s="168"/>
      <c r="TQ113" s="168"/>
      <c r="TR113" s="168"/>
      <c r="TS113" s="168"/>
      <c r="TT113" s="168"/>
      <c r="TU113" s="168"/>
      <c r="TV113" s="168"/>
      <c r="TW113" s="168"/>
      <c r="TX113" s="168"/>
      <c r="TY113" s="168"/>
      <c r="TZ113" s="168"/>
      <c r="UA113" s="168"/>
      <c r="UB113" s="168"/>
      <c r="UC113" s="168"/>
      <c r="UD113" s="168"/>
      <c r="UE113" s="168"/>
      <c r="UF113" s="168"/>
      <c r="UG113" s="168"/>
      <c r="UH113" s="168"/>
      <c r="UI113" s="168"/>
      <c r="UJ113" s="168"/>
      <c r="UK113" s="168"/>
      <c r="UL113" s="168"/>
      <c r="UM113" s="168"/>
      <c r="UN113" s="168"/>
      <c r="UO113" s="168"/>
      <c r="UP113" s="168"/>
      <c r="UQ113" s="168"/>
      <c r="UR113" s="168"/>
      <c r="US113" s="168"/>
      <c r="UT113" s="168"/>
      <c r="UU113" s="168"/>
      <c r="UV113" s="168"/>
      <c r="UW113" s="168"/>
      <c r="UX113" s="168"/>
      <c r="UY113" s="168"/>
      <c r="UZ113" s="168"/>
      <c r="VA113" s="168"/>
      <c r="VB113" s="168"/>
      <c r="VC113" s="168"/>
      <c r="VD113" s="168"/>
      <c r="VE113" s="168"/>
      <c r="VF113" s="168"/>
      <c r="VG113" s="168"/>
      <c r="VH113" s="168"/>
      <c r="VI113" s="168"/>
      <c r="VJ113" s="168"/>
      <c r="VK113" s="168"/>
      <c r="VL113" s="168"/>
      <c r="VM113" s="168"/>
      <c r="VN113" s="168"/>
      <c r="VO113" s="168"/>
      <c r="VP113" s="168"/>
      <c r="VQ113" s="168"/>
      <c r="VR113" s="168"/>
      <c r="VS113" s="168"/>
      <c r="VT113" s="168"/>
      <c r="VU113" s="168"/>
      <c r="VV113" s="168"/>
      <c r="VW113" s="168"/>
      <c r="VX113" s="168"/>
      <c r="VY113" s="168"/>
      <c r="VZ113" s="168"/>
      <c r="WA113" s="168"/>
      <c r="WB113" s="168"/>
      <c r="WC113" s="168"/>
      <c r="WD113" s="168"/>
      <c r="WE113" s="168"/>
      <c r="WF113" s="168"/>
      <c r="WG113" s="168"/>
      <c r="WH113" s="168"/>
      <c r="WI113" s="168"/>
      <c r="WJ113" s="168"/>
      <c r="WK113" s="168"/>
      <c r="WL113" s="168"/>
      <c r="WM113" s="168"/>
      <c r="WN113" s="168"/>
      <c r="WO113" s="168"/>
      <c r="WP113" s="168"/>
      <c r="WQ113" s="168"/>
      <c r="WR113" s="168"/>
      <c r="WS113" s="168"/>
      <c r="WT113" s="168"/>
      <c r="WU113" s="168"/>
      <c r="WV113" s="168"/>
      <c r="WW113" s="168"/>
      <c r="WX113" s="168"/>
      <c r="WY113" s="168"/>
      <c r="WZ113" s="168"/>
      <c r="XA113" s="168"/>
      <c r="XB113" s="168"/>
      <c r="XC113" s="168"/>
      <c r="XD113" s="168"/>
      <c r="XE113" s="168"/>
      <c r="XF113" s="168"/>
      <c r="XG113" s="168"/>
      <c r="XH113" s="168"/>
      <c r="XI113" s="168"/>
      <c r="XJ113" s="168"/>
      <c r="XK113" s="168"/>
      <c r="XL113" s="168"/>
      <c r="XM113" s="168"/>
      <c r="XN113" s="168"/>
      <c r="XO113" s="168"/>
      <c r="XP113" s="168"/>
      <c r="XQ113" s="168"/>
      <c r="XR113" s="168"/>
      <c r="XS113" s="168"/>
      <c r="XT113" s="168"/>
      <c r="XU113" s="168"/>
      <c r="XV113" s="168"/>
      <c r="XW113" s="168"/>
      <c r="XX113" s="168"/>
      <c r="XY113" s="168"/>
      <c r="XZ113" s="168"/>
      <c r="YA113" s="168"/>
      <c r="YB113" s="168"/>
      <c r="YC113" s="168"/>
      <c r="YD113" s="168"/>
      <c r="YE113" s="168"/>
      <c r="YF113" s="168"/>
      <c r="YG113" s="168"/>
      <c r="YH113" s="168"/>
      <c r="YI113" s="168"/>
      <c r="YJ113" s="168"/>
      <c r="YK113" s="168"/>
      <c r="YL113" s="168"/>
      <c r="YM113" s="168"/>
      <c r="YN113" s="168"/>
      <c r="YO113" s="168"/>
      <c r="YP113" s="168"/>
      <c r="YQ113" s="168"/>
      <c r="YR113" s="168"/>
      <c r="YS113" s="168"/>
      <c r="YT113" s="168"/>
      <c r="YU113" s="168"/>
      <c r="YV113" s="168"/>
      <c r="YW113" s="168"/>
      <c r="YX113" s="168"/>
      <c r="YY113" s="168"/>
      <c r="YZ113" s="168"/>
      <c r="ZA113" s="168"/>
      <c r="ZB113" s="168"/>
      <c r="ZC113" s="168"/>
      <c r="ZD113" s="168"/>
      <c r="ZE113" s="168"/>
      <c r="ZF113" s="168"/>
      <c r="ZG113" s="168"/>
      <c r="ZH113" s="168"/>
      <c r="ZI113" s="168"/>
      <c r="ZJ113" s="168"/>
      <c r="ZK113" s="168"/>
      <c r="ZL113" s="168"/>
      <c r="ZM113" s="168"/>
      <c r="ZN113" s="168"/>
      <c r="ZO113" s="168"/>
      <c r="ZP113" s="168"/>
      <c r="ZQ113" s="168"/>
      <c r="ZR113" s="168"/>
      <c r="ZS113" s="168"/>
      <c r="ZT113" s="168"/>
      <c r="ZU113" s="168"/>
      <c r="ZV113" s="168"/>
      <c r="ZW113" s="168"/>
      <c r="ZX113" s="168"/>
      <c r="ZY113" s="168"/>
      <c r="ZZ113" s="168"/>
      <c r="AAA113" s="168"/>
      <c r="AAB113" s="168"/>
      <c r="AAC113" s="168"/>
      <c r="AAD113" s="168"/>
      <c r="AAE113" s="168"/>
      <c r="AAF113" s="168"/>
      <c r="AAG113" s="168"/>
      <c r="AAH113" s="168"/>
      <c r="AAI113" s="168"/>
      <c r="AAJ113" s="168"/>
      <c r="AAK113" s="168"/>
      <c r="AAL113" s="168"/>
      <c r="AAM113" s="168"/>
      <c r="AAN113" s="168"/>
      <c r="AAO113" s="168"/>
      <c r="AAP113" s="168"/>
      <c r="AAQ113" s="168"/>
      <c r="AAR113" s="168"/>
      <c r="AAS113" s="168"/>
      <c r="AAT113" s="168"/>
      <c r="AAU113" s="168"/>
      <c r="AAV113" s="168"/>
      <c r="AAW113" s="168"/>
      <c r="AAX113" s="168"/>
      <c r="AAY113" s="168"/>
      <c r="AAZ113" s="168"/>
      <c r="ABA113" s="168"/>
      <c r="ABB113" s="168"/>
      <c r="ABC113" s="168"/>
      <c r="ABD113" s="168"/>
      <c r="ABE113" s="168"/>
      <c r="ABF113" s="168"/>
      <c r="ABG113" s="168"/>
      <c r="ABH113" s="168"/>
      <c r="ABI113" s="168"/>
      <c r="ABJ113" s="168"/>
      <c r="ABK113" s="168"/>
      <c r="ABL113" s="168"/>
      <c r="ABM113" s="168"/>
      <c r="ABN113" s="168"/>
      <c r="ABO113" s="168"/>
      <c r="ABP113" s="168"/>
      <c r="ABQ113" s="168"/>
      <c r="ABR113" s="168"/>
      <c r="ABS113" s="168"/>
      <c r="ABT113" s="168"/>
      <c r="ABU113" s="168"/>
      <c r="ABV113" s="168"/>
      <c r="ABW113" s="168"/>
      <c r="ABX113" s="168"/>
      <c r="ABY113" s="168"/>
      <c r="ABZ113" s="168"/>
      <c r="ACA113" s="168"/>
      <c r="ACB113" s="168"/>
      <c r="ACC113" s="168"/>
      <c r="ACD113" s="168"/>
      <c r="ACE113" s="168"/>
      <c r="ACF113" s="168"/>
      <c r="ACG113" s="168"/>
      <c r="ACH113" s="168"/>
      <c r="ACI113" s="168"/>
      <c r="ACJ113" s="168"/>
      <c r="ACK113" s="168"/>
      <c r="ACL113" s="168"/>
      <c r="ACM113" s="168"/>
      <c r="ACN113" s="168"/>
      <c r="ACO113" s="168"/>
      <c r="ACP113" s="168"/>
      <c r="ACQ113" s="168"/>
      <c r="ACR113" s="168"/>
      <c r="ACS113" s="168"/>
      <c r="ACT113" s="168"/>
      <c r="ACU113" s="168"/>
      <c r="ACV113" s="168"/>
      <c r="ACW113" s="168"/>
      <c r="ACX113" s="168"/>
      <c r="ACY113" s="168"/>
      <c r="ACZ113" s="168"/>
      <c r="ADA113" s="168"/>
      <c r="ADB113" s="168"/>
      <c r="ADC113" s="168"/>
      <c r="ADD113" s="168"/>
      <c r="ADE113" s="168"/>
      <c r="ADF113" s="168"/>
      <c r="ADG113" s="168"/>
      <c r="ADH113" s="168"/>
      <c r="ADI113" s="168"/>
      <c r="ADJ113" s="168"/>
      <c r="ADK113" s="168"/>
      <c r="ADL113" s="168"/>
      <c r="ADM113" s="168"/>
      <c r="ADN113" s="168"/>
      <c r="ADO113" s="168"/>
      <c r="ADP113" s="168"/>
      <c r="ADQ113" s="168"/>
      <c r="ADR113" s="168"/>
      <c r="ADS113" s="168"/>
      <c r="ADT113" s="168"/>
      <c r="ADU113" s="168"/>
      <c r="ADV113" s="168"/>
      <c r="ADW113" s="168"/>
      <c r="ADX113" s="168"/>
      <c r="ADY113" s="168"/>
      <c r="ADZ113" s="168"/>
      <c r="AEA113" s="168"/>
      <c r="AEB113" s="168"/>
      <c r="AEC113" s="168"/>
      <c r="AED113" s="168"/>
      <c r="AEE113" s="168"/>
      <c r="AEF113" s="168"/>
      <c r="AEG113" s="168"/>
      <c r="AEH113" s="168"/>
      <c r="AEI113" s="168"/>
      <c r="AEJ113" s="168"/>
      <c r="AEK113" s="168"/>
      <c r="AEL113" s="168"/>
      <c r="AEM113" s="168"/>
      <c r="AEN113" s="168"/>
      <c r="AEO113" s="168"/>
      <c r="AEP113" s="168"/>
      <c r="AEQ113" s="168"/>
      <c r="AER113" s="168"/>
      <c r="AES113" s="168"/>
      <c r="AET113" s="168"/>
      <c r="AEU113" s="168"/>
      <c r="AEV113" s="168"/>
      <c r="AEW113" s="168"/>
      <c r="AEX113" s="168"/>
      <c r="AEY113" s="168"/>
      <c r="AEZ113" s="168"/>
      <c r="AFA113" s="168"/>
      <c r="AFB113" s="168"/>
      <c r="AFC113" s="168"/>
      <c r="AFD113" s="168"/>
      <c r="AFE113" s="168"/>
      <c r="AFF113" s="168"/>
      <c r="AFG113" s="168"/>
      <c r="AFH113" s="168"/>
      <c r="AFI113" s="168"/>
      <c r="AFJ113" s="168"/>
      <c r="AFK113" s="168"/>
      <c r="AFL113" s="168"/>
      <c r="AFM113" s="168"/>
      <c r="AFN113" s="168"/>
      <c r="AFO113" s="168"/>
      <c r="AFP113" s="168"/>
      <c r="AFQ113" s="168"/>
      <c r="AFR113" s="168"/>
      <c r="AFS113" s="168"/>
      <c r="AFT113" s="168"/>
      <c r="AFU113" s="168"/>
      <c r="AFV113" s="168"/>
      <c r="AFW113" s="168"/>
      <c r="AFX113" s="168"/>
      <c r="AFY113" s="168"/>
      <c r="AFZ113" s="168"/>
      <c r="AGA113" s="168"/>
      <c r="AGB113" s="168"/>
      <c r="AGC113" s="168"/>
      <c r="AGD113" s="168"/>
      <c r="AGE113" s="168"/>
      <c r="AGF113" s="168"/>
      <c r="AGG113" s="168"/>
      <c r="AGH113" s="168"/>
      <c r="AGI113" s="168"/>
      <c r="AGJ113" s="168"/>
      <c r="AGK113" s="168"/>
      <c r="AGL113" s="168"/>
      <c r="AGM113" s="168"/>
      <c r="AGN113" s="168"/>
      <c r="AGO113" s="168"/>
      <c r="AGP113" s="168"/>
      <c r="AGQ113" s="168"/>
      <c r="AGR113" s="168"/>
      <c r="AGS113" s="168"/>
      <c r="AGT113" s="168"/>
      <c r="AGU113" s="168"/>
      <c r="AGV113" s="168"/>
      <c r="AGW113" s="168"/>
      <c r="AGX113" s="168"/>
      <c r="AGY113" s="168"/>
      <c r="AGZ113" s="168"/>
      <c r="AHA113" s="168"/>
      <c r="AHB113" s="168"/>
      <c r="AHC113" s="168"/>
      <c r="AHD113" s="168"/>
      <c r="AHE113" s="168"/>
      <c r="AHF113" s="168"/>
      <c r="AHG113" s="168"/>
      <c r="AHH113" s="168"/>
      <c r="AHI113" s="168"/>
      <c r="AHJ113" s="168"/>
      <c r="AHK113" s="168"/>
      <c r="AHL113" s="168"/>
      <c r="AHM113" s="168"/>
      <c r="AHN113" s="168"/>
      <c r="AHO113" s="168"/>
      <c r="AHP113" s="168"/>
      <c r="AHQ113" s="168"/>
      <c r="AHR113" s="168"/>
      <c r="AHS113" s="168"/>
      <c r="AHT113" s="168"/>
      <c r="AHU113" s="168"/>
      <c r="AHV113" s="168"/>
      <c r="AHW113" s="168"/>
      <c r="AHX113" s="168"/>
      <c r="AHY113" s="168"/>
      <c r="AHZ113" s="168"/>
      <c r="AIA113" s="168"/>
      <c r="AIB113" s="168"/>
      <c r="AIC113" s="168"/>
      <c r="AID113" s="168"/>
      <c r="AIE113" s="168"/>
      <c r="AIF113" s="168"/>
      <c r="AIG113" s="168"/>
      <c r="AIH113" s="168"/>
      <c r="AII113" s="168"/>
      <c r="AIJ113" s="168"/>
      <c r="AIK113" s="168"/>
      <c r="AIL113" s="168"/>
      <c r="AIM113" s="168"/>
      <c r="AIN113" s="168"/>
      <c r="AIO113" s="168"/>
      <c r="AIP113" s="168"/>
      <c r="AIQ113" s="168"/>
      <c r="AIR113" s="168"/>
      <c r="AIS113" s="168"/>
      <c r="AIT113" s="168"/>
      <c r="AIU113" s="168"/>
      <c r="AIV113" s="168"/>
      <c r="AIW113" s="168"/>
      <c r="AIX113" s="168"/>
      <c r="AIY113" s="168"/>
      <c r="AIZ113" s="168"/>
      <c r="AJA113" s="168"/>
      <c r="AJB113" s="168"/>
      <c r="AJC113" s="168"/>
      <c r="AJD113" s="168"/>
      <c r="AJE113" s="168"/>
      <c r="AJF113" s="168"/>
      <c r="AJG113" s="168"/>
      <c r="AJH113" s="168"/>
      <c r="AJI113" s="168"/>
      <c r="AJJ113" s="168"/>
      <c r="AJK113" s="168"/>
      <c r="AJL113" s="168"/>
      <c r="AJM113" s="168"/>
      <c r="AJN113" s="168"/>
      <c r="AJO113" s="168"/>
      <c r="AJP113" s="168"/>
      <c r="AJQ113" s="168"/>
      <c r="AJR113" s="168"/>
      <c r="AJS113" s="168"/>
      <c r="AJT113" s="168"/>
      <c r="AJU113" s="168"/>
      <c r="AJV113" s="168"/>
      <c r="AJW113" s="168"/>
      <c r="AJX113" s="168"/>
      <c r="AJY113" s="168"/>
      <c r="AJZ113" s="168"/>
      <c r="AKA113" s="168"/>
      <c r="AKB113" s="168"/>
      <c r="AKC113" s="168"/>
      <c r="AKD113" s="168"/>
      <c r="AKE113" s="168"/>
      <c r="AKF113" s="168"/>
      <c r="AKG113" s="168"/>
      <c r="AKH113" s="168"/>
      <c r="AKI113" s="168"/>
      <c r="AKJ113" s="168"/>
      <c r="AKK113" s="168"/>
      <c r="AKL113" s="168"/>
      <c r="AKM113" s="168"/>
      <c r="AKN113" s="168"/>
      <c r="AKO113" s="168"/>
      <c r="AKP113" s="168"/>
      <c r="AKQ113" s="168"/>
      <c r="AKR113" s="168"/>
      <c r="AKS113" s="168"/>
      <c r="AKT113" s="168"/>
      <c r="AKU113" s="168"/>
      <c r="AKV113" s="168"/>
      <c r="AKW113" s="168"/>
      <c r="AKX113" s="168"/>
      <c r="AKY113" s="168"/>
      <c r="AKZ113" s="168"/>
      <c r="ALA113" s="168"/>
      <c r="ALB113" s="168"/>
      <c r="ALC113" s="168"/>
      <c r="ALD113" s="168"/>
      <c r="ALE113" s="168"/>
      <c r="ALF113" s="168"/>
      <c r="ALG113" s="168"/>
      <c r="ALH113" s="168"/>
      <c r="ALI113" s="168"/>
      <c r="ALJ113" s="168"/>
      <c r="ALK113" s="168"/>
      <c r="ALL113" s="168"/>
      <c r="ALM113" s="168"/>
      <c r="ALN113" s="168"/>
      <c r="ALO113" s="168"/>
      <c r="ALP113" s="168"/>
      <c r="ALQ113" s="168"/>
      <c r="ALR113" s="168"/>
      <c r="ALS113" s="168"/>
      <c r="ALT113" s="168"/>
      <c r="ALU113" s="168"/>
      <c r="ALV113" s="168"/>
      <c r="ALW113" s="168"/>
      <c r="ALX113" s="168"/>
      <c r="ALY113" s="168"/>
      <c r="ALZ113" s="168"/>
      <c r="AMA113" s="168"/>
      <c r="AMB113" s="168"/>
      <c r="AMC113" s="168"/>
      <c r="AMD113" s="168"/>
      <c r="AME113" s="168"/>
      <c r="AMF113" s="168"/>
      <c r="AMG113" s="168"/>
      <c r="AMH113" s="168"/>
      <c r="AMI113" s="168"/>
      <c r="AMJ113" s="168"/>
      <c r="AMK113" s="168"/>
    </row>
    <row r="114" spans="1:1025" ht="16.5" customHeight="1">
      <c r="A114" s="168"/>
      <c r="B114" s="168"/>
      <c r="C114" s="168"/>
      <c r="D114" s="168"/>
      <c r="E114" s="240"/>
      <c r="F114" s="240" t="s">
        <v>364</v>
      </c>
      <c r="G114" s="241">
        <f>I121-F107</f>
        <v>-7814862</v>
      </c>
      <c r="H114" s="240"/>
      <c r="I114" s="240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68"/>
      <c r="BJ114" s="168"/>
      <c r="BK114" s="168"/>
      <c r="BL114" s="168"/>
      <c r="BM114" s="168"/>
      <c r="BN114" s="168"/>
      <c r="BO114" s="168"/>
      <c r="BP114" s="168"/>
      <c r="BQ114" s="168"/>
      <c r="BR114" s="168"/>
      <c r="BS114" s="168"/>
      <c r="BT114" s="168"/>
      <c r="BU114" s="168"/>
      <c r="BV114" s="168"/>
      <c r="BW114" s="168"/>
      <c r="BX114" s="168"/>
      <c r="BY114" s="168"/>
      <c r="BZ114" s="168"/>
      <c r="CA114" s="168"/>
      <c r="CB114" s="168"/>
      <c r="CC114" s="168"/>
      <c r="CD114" s="168"/>
      <c r="CE114" s="168"/>
      <c r="CF114" s="168"/>
      <c r="CG114" s="168"/>
      <c r="CH114" s="168"/>
      <c r="CI114" s="168"/>
      <c r="CJ114" s="168"/>
      <c r="CK114" s="168"/>
      <c r="CL114" s="168"/>
      <c r="CM114" s="168"/>
      <c r="CN114" s="168"/>
      <c r="CO114" s="168"/>
      <c r="CP114" s="168"/>
      <c r="CQ114" s="168"/>
      <c r="CR114" s="168"/>
      <c r="CS114" s="168"/>
      <c r="CT114" s="168"/>
      <c r="CU114" s="168"/>
      <c r="CV114" s="168"/>
      <c r="CW114" s="168"/>
      <c r="CX114" s="168"/>
      <c r="CY114" s="168"/>
      <c r="CZ114" s="168"/>
      <c r="DA114" s="168"/>
      <c r="DB114" s="168"/>
      <c r="DC114" s="168"/>
      <c r="DD114" s="168"/>
      <c r="DE114" s="168"/>
      <c r="DF114" s="168"/>
      <c r="DG114" s="168"/>
      <c r="DH114" s="168"/>
      <c r="DI114" s="168"/>
      <c r="DJ114" s="168"/>
      <c r="DK114" s="168"/>
      <c r="DL114" s="168"/>
      <c r="DM114" s="168"/>
      <c r="DN114" s="168"/>
      <c r="DO114" s="168"/>
      <c r="DP114" s="168"/>
      <c r="DQ114" s="168"/>
      <c r="DR114" s="168"/>
      <c r="DS114" s="168"/>
      <c r="DT114" s="168"/>
      <c r="DU114" s="168"/>
      <c r="DV114" s="168"/>
      <c r="DW114" s="168"/>
      <c r="DX114" s="168"/>
      <c r="DY114" s="168"/>
      <c r="DZ114" s="168"/>
      <c r="EA114" s="168"/>
      <c r="EB114" s="168"/>
      <c r="EC114" s="168"/>
      <c r="ED114" s="168"/>
      <c r="EE114" s="168"/>
      <c r="EF114" s="168"/>
      <c r="EG114" s="168"/>
      <c r="EH114" s="168"/>
      <c r="EI114" s="168"/>
      <c r="EJ114" s="168"/>
      <c r="EK114" s="168"/>
      <c r="EL114" s="168"/>
      <c r="EM114" s="168"/>
      <c r="EN114" s="168"/>
      <c r="EO114" s="168"/>
      <c r="EP114" s="168"/>
      <c r="EQ114" s="168"/>
      <c r="ER114" s="168"/>
      <c r="ES114" s="168"/>
      <c r="ET114" s="168"/>
      <c r="EU114" s="168"/>
      <c r="EV114" s="168"/>
      <c r="EW114" s="168"/>
      <c r="EX114" s="168"/>
      <c r="EY114" s="168"/>
      <c r="EZ114" s="168"/>
      <c r="FA114" s="168"/>
      <c r="FB114" s="168"/>
      <c r="FC114" s="168"/>
      <c r="FD114" s="168"/>
      <c r="FE114" s="168"/>
      <c r="FF114" s="168"/>
      <c r="FG114" s="168"/>
      <c r="FH114" s="168"/>
      <c r="FI114" s="168"/>
      <c r="FJ114" s="168"/>
      <c r="FK114" s="168"/>
      <c r="FL114" s="168"/>
      <c r="FM114" s="168"/>
      <c r="FN114" s="168"/>
      <c r="FO114" s="168"/>
      <c r="FP114" s="168"/>
      <c r="FQ114" s="168"/>
      <c r="FR114" s="168"/>
      <c r="FS114" s="168"/>
      <c r="FT114" s="168"/>
      <c r="FU114" s="168"/>
      <c r="FV114" s="168"/>
      <c r="FW114" s="168"/>
      <c r="FX114" s="168"/>
      <c r="FY114" s="168"/>
      <c r="FZ114" s="168"/>
      <c r="GA114" s="168"/>
      <c r="GB114" s="168"/>
      <c r="GC114" s="168"/>
      <c r="GD114" s="168"/>
      <c r="GE114" s="168"/>
      <c r="GF114" s="168"/>
      <c r="GG114" s="168"/>
      <c r="GH114" s="168"/>
      <c r="GI114" s="168"/>
      <c r="GJ114" s="168"/>
      <c r="GK114" s="168"/>
      <c r="GL114" s="168"/>
      <c r="GM114" s="168"/>
      <c r="GN114" s="168"/>
      <c r="GO114" s="168"/>
      <c r="GP114" s="168"/>
      <c r="GQ114" s="168"/>
      <c r="GR114" s="168"/>
      <c r="GS114" s="168"/>
      <c r="GT114" s="168"/>
      <c r="GU114" s="168"/>
      <c r="GV114" s="168"/>
      <c r="GW114" s="168"/>
      <c r="GX114" s="168"/>
      <c r="GY114" s="168"/>
      <c r="GZ114" s="168"/>
      <c r="HA114" s="168"/>
      <c r="HB114" s="168"/>
      <c r="HC114" s="168"/>
      <c r="HD114" s="168"/>
      <c r="HE114" s="168"/>
      <c r="HF114" s="168"/>
      <c r="HG114" s="168"/>
      <c r="HH114" s="168"/>
      <c r="HI114" s="168"/>
      <c r="HJ114" s="168"/>
      <c r="HK114" s="168"/>
      <c r="HL114" s="168"/>
      <c r="HM114" s="168"/>
      <c r="HN114" s="168"/>
      <c r="HO114" s="168"/>
      <c r="HP114" s="168"/>
      <c r="HQ114" s="168"/>
      <c r="HR114" s="168"/>
      <c r="HS114" s="168"/>
      <c r="HT114" s="168"/>
      <c r="HU114" s="168"/>
      <c r="HV114" s="168"/>
      <c r="HW114" s="168"/>
      <c r="HX114" s="168"/>
      <c r="HY114" s="168"/>
      <c r="HZ114" s="168"/>
      <c r="IA114" s="168"/>
      <c r="IB114" s="168"/>
      <c r="IC114" s="168"/>
      <c r="ID114" s="168"/>
      <c r="IE114" s="168"/>
      <c r="IF114" s="168"/>
      <c r="IG114" s="168"/>
      <c r="IH114" s="168"/>
      <c r="II114" s="168"/>
      <c r="IJ114" s="168"/>
      <c r="IK114" s="168"/>
      <c r="IL114" s="168"/>
      <c r="IM114" s="168"/>
      <c r="IN114" s="168"/>
      <c r="IO114" s="168"/>
      <c r="IP114" s="168"/>
      <c r="IQ114" s="168"/>
      <c r="IR114" s="168"/>
      <c r="IS114" s="168"/>
      <c r="IT114" s="168"/>
      <c r="IU114" s="168"/>
      <c r="IV114" s="168"/>
      <c r="IW114" s="168"/>
      <c r="IX114" s="168"/>
      <c r="IY114" s="168"/>
      <c r="IZ114" s="168"/>
      <c r="JA114" s="168"/>
      <c r="JB114" s="168"/>
      <c r="JC114" s="168"/>
      <c r="JD114" s="168"/>
      <c r="JE114" s="168"/>
      <c r="JF114" s="168"/>
      <c r="JG114" s="168"/>
      <c r="JH114" s="168"/>
      <c r="JI114" s="168"/>
      <c r="JJ114" s="168"/>
      <c r="JK114" s="168"/>
      <c r="JL114" s="168"/>
      <c r="JM114" s="168"/>
      <c r="JN114" s="168"/>
      <c r="JO114" s="168"/>
      <c r="JP114" s="168"/>
      <c r="JQ114" s="168"/>
      <c r="JR114" s="168"/>
      <c r="JS114" s="168"/>
      <c r="JT114" s="168"/>
      <c r="JU114" s="168"/>
      <c r="JV114" s="168"/>
      <c r="JW114" s="168"/>
      <c r="JX114" s="168"/>
      <c r="JY114" s="168"/>
      <c r="JZ114" s="168"/>
      <c r="KA114" s="168"/>
      <c r="KB114" s="168"/>
      <c r="KC114" s="168"/>
      <c r="KD114" s="168"/>
      <c r="KE114" s="168"/>
      <c r="KF114" s="168"/>
      <c r="KG114" s="168"/>
      <c r="KH114" s="168"/>
      <c r="KI114" s="168"/>
      <c r="KJ114" s="168"/>
      <c r="KK114" s="168"/>
      <c r="KL114" s="168"/>
      <c r="KM114" s="168"/>
      <c r="KN114" s="168"/>
      <c r="KO114" s="168"/>
      <c r="KP114" s="168"/>
      <c r="KQ114" s="168"/>
      <c r="KR114" s="168"/>
      <c r="KS114" s="168"/>
      <c r="KT114" s="168"/>
      <c r="KU114" s="168"/>
      <c r="KV114" s="168"/>
      <c r="KW114" s="168"/>
      <c r="KX114" s="168"/>
      <c r="KY114" s="168"/>
      <c r="KZ114" s="168"/>
      <c r="LA114" s="168"/>
      <c r="LB114" s="168"/>
      <c r="LC114" s="168"/>
      <c r="LD114" s="168"/>
      <c r="LE114" s="168"/>
      <c r="LF114" s="168"/>
      <c r="LG114" s="168"/>
      <c r="LH114" s="168"/>
      <c r="LI114" s="168"/>
      <c r="LJ114" s="168"/>
      <c r="LK114" s="168"/>
      <c r="LL114" s="168"/>
      <c r="LM114" s="168"/>
      <c r="LN114" s="168"/>
      <c r="LO114" s="168"/>
      <c r="LP114" s="168"/>
      <c r="LQ114" s="168"/>
      <c r="LR114" s="168"/>
      <c r="LS114" s="168"/>
      <c r="LT114" s="168"/>
      <c r="LU114" s="168"/>
      <c r="LV114" s="168"/>
      <c r="LW114" s="168"/>
      <c r="LX114" s="168"/>
      <c r="LY114" s="168"/>
      <c r="LZ114" s="168"/>
      <c r="MA114" s="168"/>
      <c r="MB114" s="168"/>
      <c r="MC114" s="168"/>
      <c r="MD114" s="168"/>
      <c r="ME114" s="168"/>
      <c r="MF114" s="168"/>
      <c r="MG114" s="168"/>
      <c r="MH114" s="168"/>
      <c r="MI114" s="168"/>
      <c r="MJ114" s="168"/>
      <c r="MK114" s="168"/>
      <c r="ML114" s="168"/>
      <c r="MM114" s="168"/>
      <c r="MN114" s="168"/>
      <c r="MO114" s="168"/>
      <c r="MP114" s="168"/>
      <c r="MQ114" s="168"/>
      <c r="MR114" s="168"/>
      <c r="MS114" s="168"/>
      <c r="MT114" s="168"/>
      <c r="MU114" s="168"/>
      <c r="MV114" s="168"/>
      <c r="MW114" s="168"/>
      <c r="MX114" s="168"/>
      <c r="MY114" s="168"/>
      <c r="MZ114" s="168"/>
      <c r="NA114" s="168"/>
      <c r="NB114" s="168"/>
      <c r="NC114" s="168"/>
      <c r="ND114" s="168"/>
      <c r="NE114" s="168"/>
      <c r="NF114" s="168"/>
      <c r="NG114" s="168"/>
      <c r="NH114" s="168"/>
      <c r="NI114" s="168"/>
      <c r="NJ114" s="168"/>
      <c r="NK114" s="168"/>
      <c r="NL114" s="168"/>
      <c r="NM114" s="168"/>
      <c r="NN114" s="168"/>
      <c r="NO114" s="168"/>
      <c r="NP114" s="168"/>
      <c r="NQ114" s="168"/>
      <c r="NR114" s="168"/>
      <c r="NS114" s="168"/>
      <c r="NT114" s="168"/>
      <c r="NU114" s="168"/>
      <c r="NV114" s="168"/>
      <c r="NW114" s="168"/>
      <c r="NX114" s="168"/>
      <c r="NY114" s="168"/>
      <c r="NZ114" s="168"/>
      <c r="OA114" s="168"/>
      <c r="OB114" s="168"/>
      <c r="OC114" s="168"/>
      <c r="OD114" s="168"/>
      <c r="OE114" s="168"/>
      <c r="OF114" s="168"/>
      <c r="OG114" s="168"/>
      <c r="OH114" s="168"/>
      <c r="OI114" s="168"/>
      <c r="OJ114" s="168"/>
      <c r="OK114" s="168"/>
      <c r="OL114" s="168"/>
      <c r="OM114" s="168"/>
      <c r="ON114" s="168"/>
      <c r="OO114" s="168"/>
      <c r="OP114" s="168"/>
      <c r="OQ114" s="168"/>
      <c r="OR114" s="168"/>
      <c r="OS114" s="168"/>
      <c r="OT114" s="168"/>
      <c r="OU114" s="168"/>
      <c r="OV114" s="168"/>
      <c r="OW114" s="168"/>
      <c r="OX114" s="168"/>
      <c r="OY114" s="168"/>
      <c r="OZ114" s="168"/>
      <c r="PA114" s="168"/>
      <c r="PB114" s="168"/>
      <c r="PC114" s="168"/>
      <c r="PD114" s="168"/>
      <c r="PE114" s="168"/>
      <c r="PF114" s="168"/>
      <c r="PG114" s="168"/>
      <c r="PH114" s="168"/>
      <c r="PI114" s="168"/>
      <c r="PJ114" s="168"/>
      <c r="PK114" s="168"/>
      <c r="PL114" s="168"/>
      <c r="PM114" s="168"/>
      <c r="PN114" s="168"/>
      <c r="PO114" s="168"/>
      <c r="PP114" s="168"/>
      <c r="PQ114" s="168"/>
      <c r="PR114" s="168"/>
      <c r="PS114" s="168"/>
      <c r="PT114" s="168"/>
      <c r="PU114" s="168"/>
      <c r="PV114" s="168"/>
      <c r="PW114" s="168"/>
      <c r="PX114" s="168"/>
      <c r="PY114" s="168"/>
      <c r="PZ114" s="168"/>
      <c r="QA114" s="168"/>
      <c r="QB114" s="168"/>
      <c r="QC114" s="168"/>
      <c r="QD114" s="168"/>
      <c r="QE114" s="168"/>
      <c r="QF114" s="168"/>
      <c r="QG114" s="168"/>
      <c r="QH114" s="168"/>
      <c r="QI114" s="168"/>
      <c r="QJ114" s="168"/>
      <c r="QK114" s="168"/>
      <c r="QL114" s="168"/>
      <c r="QM114" s="168"/>
      <c r="QN114" s="168"/>
      <c r="QO114" s="168"/>
      <c r="QP114" s="168"/>
      <c r="QQ114" s="168"/>
      <c r="QR114" s="168"/>
      <c r="QS114" s="168"/>
      <c r="QT114" s="168"/>
      <c r="QU114" s="168"/>
      <c r="QV114" s="168"/>
      <c r="QW114" s="168"/>
      <c r="QX114" s="168"/>
      <c r="QY114" s="168"/>
      <c r="QZ114" s="168"/>
      <c r="RA114" s="168"/>
      <c r="RB114" s="168"/>
      <c r="RC114" s="168"/>
      <c r="RD114" s="168"/>
      <c r="RE114" s="168"/>
      <c r="RF114" s="168"/>
      <c r="RG114" s="168"/>
      <c r="RH114" s="168"/>
      <c r="RI114" s="168"/>
      <c r="RJ114" s="168"/>
      <c r="RK114" s="168"/>
      <c r="RL114" s="168"/>
      <c r="RM114" s="168"/>
      <c r="RN114" s="168"/>
      <c r="RO114" s="168"/>
      <c r="RP114" s="168"/>
      <c r="RQ114" s="168"/>
      <c r="RR114" s="168"/>
      <c r="RS114" s="168"/>
      <c r="RT114" s="168"/>
      <c r="RU114" s="168"/>
      <c r="RV114" s="168"/>
      <c r="RW114" s="168"/>
      <c r="RX114" s="168"/>
      <c r="RY114" s="168"/>
      <c r="RZ114" s="168"/>
      <c r="SA114" s="168"/>
      <c r="SB114" s="168"/>
      <c r="SC114" s="168"/>
      <c r="SD114" s="168"/>
      <c r="SE114" s="168"/>
      <c r="SF114" s="168"/>
      <c r="SG114" s="168"/>
      <c r="SH114" s="168"/>
      <c r="SI114" s="168"/>
      <c r="SJ114" s="168"/>
      <c r="SK114" s="168"/>
      <c r="SL114" s="168"/>
      <c r="SM114" s="168"/>
      <c r="SN114" s="168"/>
      <c r="SO114" s="168"/>
      <c r="SP114" s="168"/>
      <c r="SQ114" s="168"/>
      <c r="SR114" s="168"/>
      <c r="SS114" s="168"/>
      <c r="ST114" s="168"/>
      <c r="SU114" s="168"/>
      <c r="SV114" s="168"/>
      <c r="SW114" s="168"/>
      <c r="SX114" s="168"/>
      <c r="SY114" s="168"/>
      <c r="SZ114" s="168"/>
      <c r="TA114" s="168"/>
      <c r="TB114" s="168"/>
      <c r="TC114" s="168"/>
      <c r="TD114" s="168"/>
      <c r="TE114" s="168"/>
      <c r="TF114" s="168"/>
      <c r="TG114" s="168"/>
      <c r="TH114" s="168"/>
      <c r="TI114" s="168"/>
      <c r="TJ114" s="168"/>
      <c r="TK114" s="168"/>
      <c r="TL114" s="168"/>
      <c r="TM114" s="168"/>
      <c r="TN114" s="168"/>
      <c r="TO114" s="168"/>
      <c r="TP114" s="168"/>
      <c r="TQ114" s="168"/>
      <c r="TR114" s="168"/>
      <c r="TS114" s="168"/>
      <c r="TT114" s="168"/>
      <c r="TU114" s="168"/>
      <c r="TV114" s="168"/>
      <c r="TW114" s="168"/>
      <c r="TX114" s="168"/>
      <c r="TY114" s="168"/>
      <c r="TZ114" s="168"/>
      <c r="UA114" s="168"/>
      <c r="UB114" s="168"/>
      <c r="UC114" s="168"/>
      <c r="UD114" s="168"/>
      <c r="UE114" s="168"/>
      <c r="UF114" s="168"/>
      <c r="UG114" s="168"/>
      <c r="UH114" s="168"/>
      <c r="UI114" s="168"/>
      <c r="UJ114" s="168"/>
      <c r="UK114" s="168"/>
      <c r="UL114" s="168"/>
      <c r="UM114" s="168"/>
      <c r="UN114" s="168"/>
      <c r="UO114" s="168"/>
      <c r="UP114" s="168"/>
      <c r="UQ114" s="168"/>
      <c r="UR114" s="168"/>
      <c r="US114" s="168"/>
      <c r="UT114" s="168"/>
      <c r="UU114" s="168"/>
      <c r="UV114" s="168"/>
      <c r="UW114" s="168"/>
      <c r="UX114" s="168"/>
      <c r="UY114" s="168"/>
      <c r="UZ114" s="168"/>
      <c r="VA114" s="168"/>
      <c r="VB114" s="168"/>
      <c r="VC114" s="168"/>
      <c r="VD114" s="168"/>
      <c r="VE114" s="168"/>
      <c r="VF114" s="168"/>
      <c r="VG114" s="168"/>
      <c r="VH114" s="168"/>
      <c r="VI114" s="168"/>
      <c r="VJ114" s="168"/>
      <c r="VK114" s="168"/>
      <c r="VL114" s="168"/>
      <c r="VM114" s="168"/>
      <c r="VN114" s="168"/>
      <c r="VO114" s="168"/>
      <c r="VP114" s="168"/>
      <c r="VQ114" s="168"/>
      <c r="VR114" s="168"/>
      <c r="VS114" s="168"/>
      <c r="VT114" s="168"/>
      <c r="VU114" s="168"/>
      <c r="VV114" s="168"/>
      <c r="VW114" s="168"/>
      <c r="VX114" s="168"/>
      <c r="VY114" s="168"/>
      <c r="VZ114" s="168"/>
      <c r="WA114" s="168"/>
      <c r="WB114" s="168"/>
      <c r="WC114" s="168"/>
      <c r="WD114" s="168"/>
      <c r="WE114" s="168"/>
      <c r="WF114" s="168"/>
      <c r="WG114" s="168"/>
      <c r="WH114" s="168"/>
      <c r="WI114" s="168"/>
      <c r="WJ114" s="168"/>
      <c r="WK114" s="168"/>
      <c r="WL114" s="168"/>
      <c r="WM114" s="168"/>
      <c r="WN114" s="168"/>
      <c r="WO114" s="168"/>
      <c r="WP114" s="168"/>
      <c r="WQ114" s="168"/>
      <c r="WR114" s="168"/>
      <c r="WS114" s="168"/>
      <c r="WT114" s="168"/>
      <c r="WU114" s="168"/>
      <c r="WV114" s="168"/>
      <c r="WW114" s="168"/>
      <c r="WX114" s="168"/>
      <c r="WY114" s="168"/>
      <c r="WZ114" s="168"/>
      <c r="XA114" s="168"/>
      <c r="XB114" s="168"/>
      <c r="XC114" s="168"/>
      <c r="XD114" s="168"/>
      <c r="XE114" s="168"/>
      <c r="XF114" s="168"/>
      <c r="XG114" s="168"/>
      <c r="XH114" s="168"/>
      <c r="XI114" s="168"/>
      <c r="XJ114" s="168"/>
      <c r="XK114" s="168"/>
      <c r="XL114" s="168"/>
      <c r="XM114" s="168"/>
      <c r="XN114" s="168"/>
      <c r="XO114" s="168"/>
      <c r="XP114" s="168"/>
      <c r="XQ114" s="168"/>
      <c r="XR114" s="168"/>
      <c r="XS114" s="168"/>
      <c r="XT114" s="168"/>
      <c r="XU114" s="168"/>
      <c r="XV114" s="168"/>
      <c r="XW114" s="168"/>
      <c r="XX114" s="168"/>
      <c r="XY114" s="168"/>
      <c r="XZ114" s="168"/>
      <c r="YA114" s="168"/>
      <c r="YB114" s="168"/>
      <c r="YC114" s="168"/>
      <c r="YD114" s="168"/>
      <c r="YE114" s="168"/>
      <c r="YF114" s="168"/>
      <c r="YG114" s="168"/>
      <c r="YH114" s="168"/>
      <c r="YI114" s="168"/>
      <c r="YJ114" s="168"/>
      <c r="YK114" s="168"/>
      <c r="YL114" s="168"/>
      <c r="YM114" s="168"/>
      <c r="YN114" s="168"/>
      <c r="YO114" s="168"/>
      <c r="YP114" s="168"/>
      <c r="YQ114" s="168"/>
      <c r="YR114" s="168"/>
      <c r="YS114" s="168"/>
      <c r="YT114" s="168"/>
      <c r="YU114" s="168"/>
      <c r="YV114" s="168"/>
      <c r="YW114" s="168"/>
      <c r="YX114" s="168"/>
      <c r="YY114" s="168"/>
      <c r="YZ114" s="168"/>
      <c r="ZA114" s="168"/>
      <c r="ZB114" s="168"/>
      <c r="ZC114" s="168"/>
      <c r="ZD114" s="168"/>
      <c r="ZE114" s="168"/>
      <c r="ZF114" s="168"/>
      <c r="ZG114" s="168"/>
      <c r="ZH114" s="168"/>
      <c r="ZI114" s="168"/>
      <c r="ZJ114" s="168"/>
      <c r="ZK114" s="168"/>
      <c r="ZL114" s="168"/>
      <c r="ZM114" s="168"/>
      <c r="ZN114" s="168"/>
      <c r="ZO114" s="168"/>
      <c r="ZP114" s="168"/>
      <c r="ZQ114" s="168"/>
      <c r="ZR114" s="168"/>
      <c r="ZS114" s="168"/>
      <c r="ZT114" s="168"/>
      <c r="ZU114" s="168"/>
      <c r="ZV114" s="168"/>
      <c r="ZW114" s="168"/>
      <c r="ZX114" s="168"/>
      <c r="ZY114" s="168"/>
      <c r="ZZ114" s="168"/>
      <c r="AAA114" s="168"/>
      <c r="AAB114" s="168"/>
      <c r="AAC114" s="168"/>
      <c r="AAD114" s="168"/>
      <c r="AAE114" s="168"/>
      <c r="AAF114" s="168"/>
      <c r="AAG114" s="168"/>
      <c r="AAH114" s="168"/>
      <c r="AAI114" s="168"/>
      <c r="AAJ114" s="168"/>
      <c r="AAK114" s="168"/>
      <c r="AAL114" s="168"/>
      <c r="AAM114" s="168"/>
      <c r="AAN114" s="168"/>
      <c r="AAO114" s="168"/>
      <c r="AAP114" s="168"/>
      <c r="AAQ114" s="168"/>
      <c r="AAR114" s="168"/>
      <c r="AAS114" s="168"/>
      <c r="AAT114" s="168"/>
      <c r="AAU114" s="168"/>
      <c r="AAV114" s="168"/>
      <c r="AAW114" s="168"/>
      <c r="AAX114" s="168"/>
      <c r="AAY114" s="168"/>
      <c r="AAZ114" s="168"/>
      <c r="ABA114" s="168"/>
      <c r="ABB114" s="168"/>
      <c r="ABC114" s="168"/>
      <c r="ABD114" s="168"/>
      <c r="ABE114" s="168"/>
      <c r="ABF114" s="168"/>
      <c r="ABG114" s="168"/>
      <c r="ABH114" s="168"/>
      <c r="ABI114" s="168"/>
      <c r="ABJ114" s="168"/>
      <c r="ABK114" s="168"/>
      <c r="ABL114" s="168"/>
      <c r="ABM114" s="168"/>
      <c r="ABN114" s="168"/>
      <c r="ABO114" s="168"/>
      <c r="ABP114" s="168"/>
      <c r="ABQ114" s="168"/>
      <c r="ABR114" s="168"/>
      <c r="ABS114" s="168"/>
      <c r="ABT114" s="168"/>
      <c r="ABU114" s="168"/>
      <c r="ABV114" s="168"/>
      <c r="ABW114" s="168"/>
      <c r="ABX114" s="168"/>
      <c r="ABY114" s="168"/>
      <c r="ABZ114" s="168"/>
      <c r="ACA114" s="168"/>
      <c r="ACB114" s="168"/>
      <c r="ACC114" s="168"/>
      <c r="ACD114" s="168"/>
      <c r="ACE114" s="168"/>
      <c r="ACF114" s="168"/>
      <c r="ACG114" s="168"/>
      <c r="ACH114" s="168"/>
      <c r="ACI114" s="168"/>
      <c r="ACJ114" s="168"/>
      <c r="ACK114" s="168"/>
      <c r="ACL114" s="168"/>
      <c r="ACM114" s="168"/>
      <c r="ACN114" s="168"/>
      <c r="ACO114" s="168"/>
      <c r="ACP114" s="168"/>
      <c r="ACQ114" s="168"/>
      <c r="ACR114" s="168"/>
      <c r="ACS114" s="168"/>
      <c r="ACT114" s="168"/>
      <c r="ACU114" s="168"/>
      <c r="ACV114" s="168"/>
      <c r="ACW114" s="168"/>
      <c r="ACX114" s="168"/>
      <c r="ACY114" s="168"/>
      <c r="ACZ114" s="168"/>
      <c r="ADA114" s="168"/>
      <c r="ADB114" s="168"/>
      <c r="ADC114" s="168"/>
      <c r="ADD114" s="168"/>
      <c r="ADE114" s="168"/>
      <c r="ADF114" s="168"/>
      <c r="ADG114" s="168"/>
      <c r="ADH114" s="168"/>
      <c r="ADI114" s="168"/>
      <c r="ADJ114" s="168"/>
      <c r="ADK114" s="168"/>
      <c r="ADL114" s="168"/>
      <c r="ADM114" s="168"/>
      <c r="ADN114" s="168"/>
      <c r="ADO114" s="168"/>
      <c r="ADP114" s="168"/>
      <c r="ADQ114" s="168"/>
      <c r="ADR114" s="168"/>
      <c r="ADS114" s="168"/>
      <c r="ADT114" s="168"/>
      <c r="ADU114" s="168"/>
      <c r="ADV114" s="168"/>
      <c r="ADW114" s="168"/>
      <c r="ADX114" s="168"/>
      <c r="ADY114" s="168"/>
      <c r="ADZ114" s="168"/>
      <c r="AEA114" s="168"/>
      <c r="AEB114" s="168"/>
      <c r="AEC114" s="168"/>
      <c r="AED114" s="168"/>
      <c r="AEE114" s="168"/>
      <c r="AEF114" s="168"/>
      <c r="AEG114" s="168"/>
      <c r="AEH114" s="168"/>
      <c r="AEI114" s="168"/>
      <c r="AEJ114" s="168"/>
      <c r="AEK114" s="168"/>
      <c r="AEL114" s="168"/>
      <c r="AEM114" s="168"/>
      <c r="AEN114" s="168"/>
      <c r="AEO114" s="168"/>
      <c r="AEP114" s="168"/>
      <c r="AEQ114" s="168"/>
      <c r="AER114" s="168"/>
      <c r="AES114" s="168"/>
      <c r="AET114" s="168"/>
      <c r="AEU114" s="168"/>
      <c r="AEV114" s="168"/>
      <c r="AEW114" s="168"/>
      <c r="AEX114" s="168"/>
      <c r="AEY114" s="168"/>
      <c r="AEZ114" s="168"/>
      <c r="AFA114" s="168"/>
      <c r="AFB114" s="168"/>
      <c r="AFC114" s="168"/>
      <c r="AFD114" s="168"/>
      <c r="AFE114" s="168"/>
      <c r="AFF114" s="168"/>
      <c r="AFG114" s="168"/>
      <c r="AFH114" s="168"/>
      <c r="AFI114" s="168"/>
      <c r="AFJ114" s="168"/>
      <c r="AFK114" s="168"/>
      <c r="AFL114" s="168"/>
      <c r="AFM114" s="168"/>
      <c r="AFN114" s="168"/>
      <c r="AFO114" s="168"/>
      <c r="AFP114" s="168"/>
      <c r="AFQ114" s="168"/>
      <c r="AFR114" s="168"/>
      <c r="AFS114" s="168"/>
      <c r="AFT114" s="168"/>
      <c r="AFU114" s="168"/>
      <c r="AFV114" s="168"/>
      <c r="AFW114" s="168"/>
      <c r="AFX114" s="168"/>
      <c r="AFY114" s="168"/>
      <c r="AFZ114" s="168"/>
      <c r="AGA114" s="168"/>
      <c r="AGB114" s="168"/>
      <c r="AGC114" s="168"/>
      <c r="AGD114" s="168"/>
      <c r="AGE114" s="168"/>
      <c r="AGF114" s="168"/>
      <c r="AGG114" s="168"/>
      <c r="AGH114" s="168"/>
      <c r="AGI114" s="168"/>
      <c r="AGJ114" s="168"/>
      <c r="AGK114" s="168"/>
      <c r="AGL114" s="168"/>
      <c r="AGM114" s="168"/>
      <c r="AGN114" s="168"/>
      <c r="AGO114" s="168"/>
      <c r="AGP114" s="168"/>
      <c r="AGQ114" s="168"/>
      <c r="AGR114" s="168"/>
      <c r="AGS114" s="168"/>
      <c r="AGT114" s="168"/>
      <c r="AGU114" s="168"/>
      <c r="AGV114" s="168"/>
      <c r="AGW114" s="168"/>
      <c r="AGX114" s="168"/>
      <c r="AGY114" s="168"/>
      <c r="AGZ114" s="168"/>
      <c r="AHA114" s="168"/>
      <c r="AHB114" s="168"/>
      <c r="AHC114" s="168"/>
      <c r="AHD114" s="168"/>
      <c r="AHE114" s="168"/>
      <c r="AHF114" s="168"/>
      <c r="AHG114" s="168"/>
      <c r="AHH114" s="168"/>
      <c r="AHI114" s="168"/>
      <c r="AHJ114" s="168"/>
      <c r="AHK114" s="168"/>
      <c r="AHL114" s="168"/>
      <c r="AHM114" s="168"/>
      <c r="AHN114" s="168"/>
      <c r="AHO114" s="168"/>
      <c r="AHP114" s="168"/>
      <c r="AHQ114" s="168"/>
      <c r="AHR114" s="168"/>
      <c r="AHS114" s="168"/>
      <c r="AHT114" s="168"/>
      <c r="AHU114" s="168"/>
      <c r="AHV114" s="168"/>
      <c r="AHW114" s="168"/>
      <c r="AHX114" s="168"/>
      <c r="AHY114" s="168"/>
      <c r="AHZ114" s="168"/>
      <c r="AIA114" s="168"/>
      <c r="AIB114" s="168"/>
      <c r="AIC114" s="168"/>
      <c r="AID114" s="168"/>
      <c r="AIE114" s="168"/>
      <c r="AIF114" s="168"/>
      <c r="AIG114" s="168"/>
      <c r="AIH114" s="168"/>
      <c r="AII114" s="168"/>
      <c r="AIJ114" s="168"/>
      <c r="AIK114" s="168"/>
      <c r="AIL114" s="168"/>
      <c r="AIM114" s="168"/>
      <c r="AIN114" s="168"/>
      <c r="AIO114" s="168"/>
      <c r="AIP114" s="168"/>
      <c r="AIQ114" s="168"/>
      <c r="AIR114" s="168"/>
      <c r="AIS114" s="168"/>
      <c r="AIT114" s="168"/>
      <c r="AIU114" s="168"/>
      <c r="AIV114" s="168"/>
      <c r="AIW114" s="168"/>
      <c r="AIX114" s="168"/>
      <c r="AIY114" s="168"/>
      <c r="AIZ114" s="168"/>
      <c r="AJA114" s="168"/>
      <c r="AJB114" s="168"/>
      <c r="AJC114" s="168"/>
      <c r="AJD114" s="168"/>
      <c r="AJE114" s="168"/>
      <c r="AJF114" s="168"/>
      <c r="AJG114" s="168"/>
      <c r="AJH114" s="168"/>
      <c r="AJI114" s="168"/>
      <c r="AJJ114" s="168"/>
      <c r="AJK114" s="168"/>
      <c r="AJL114" s="168"/>
      <c r="AJM114" s="168"/>
      <c r="AJN114" s="168"/>
      <c r="AJO114" s="168"/>
      <c r="AJP114" s="168"/>
      <c r="AJQ114" s="168"/>
      <c r="AJR114" s="168"/>
      <c r="AJS114" s="168"/>
      <c r="AJT114" s="168"/>
      <c r="AJU114" s="168"/>
      <c r="AJV114" s="168"/>
      <c r="AJW114" s="168"/>
      <c r="AJX114" s="168"/>
      <c r="AJY114" s="168"/>
      <c r="AJZ114" s="168"/>
      <c r="AKA114" s="168"/>
      <c r="AKB114" s="168"/>
      <c r="AKC114" s="168"/>
      <c r="AKD114" s="168"/>
      <c r="AKE114" s="168"/>
      <c r="AKF114" s="168"/>
      <c r="AKG114" s="168"/>
      <c r="AKH114" s="168"/>
      <c r="AKI114" s="168"/>
      <c r="AKJ114" s="168"/>
      <c r="AKK114" s="168"/>
      <c r="AKL114" s="168"/>
      <c r="AKM114" s="168"/>
      <c r="AKN114" s="168"/>
      <c r="AKO114" s="168"/>
      <c r="AKP114" s="168"/>
      <c r="AKQ114" s="168"/>
      <c r="AKR114" s="168"/>
      <c r="AKS114" s="168"/>
      <c r="AKT114" s="168"/>
      <c r="AKU114" s="168"/>
      <c r="AKV114" s="168"/>
      <c r="AKW114" s="168"/>
      <c r="AKX114" s="168"/>
      <c r="AKY114" s="168"/>
      <c r="AKZ114" s="168"/>
      <c r="ALA114" s="168"/>
      <c r="ALB114" s="168"/>
      <c r="ALC114" s="168"/>
      <c r="ALD114" s="168"/>
      <c r="ALE114" s="168"/>
      <c r="ALF114" s="168"/>
      <c r="ALG114" s="168"/>
      <c r="ALH114" s="168"/>
      <c r="ALI114" s="168"/>
      <c r="ALJ114" s="168"/>
      <c r="ALK114" s="168"/>
      <c r="ALL114" s="168"/>
      <c r="ALM114" s="168"/>
      <c r="ALN114" s="168"/>
      <c r="ALO114" s="168"/>
      <c r="ALP114" s="168"/>
      <c r="ALQ114" s="168"/>
      <c r="ALR114" s="168"/>
      <c r="ALS114" s="168"/>
      <c r="ALT114" s="168"/>
      <c r="ALU114" s="168"/>
      <c r="ALV114" s="168"/>
      <c r="ALW114" s="168"/>
      <c r="ALX114" s="168"/>
      <c r="ALY114" s="168"/>
      <c r="ALZ114" s="168"/>
      <c r="AMA114" s="168"/>
      <c r="AMB114" s="168"/>
      <c r="AMC114" s="168"/>
      <c r="AMD114" s="168"/>
      <c r="AME114" s="168"/>
      <c r="AMF114" s="168"/>
      <c r="AMG114" s="168"/>
      <c r="AMH114" s="168"/>
      <c r="AMI114" s="168"/>
      <c r="AMJ114" s="168"/>
      <c r="AMK114" s="168"/>
    </row>
    <row r="115" spans="1:1025">
      <c r="E115" s="240"/>
      <c r="F115" s="240" t="s">
        <v>365</v>
      </c>
      <c r="G115" s="241">
        <f>J121-K107</f>
        <v>-4682824</v>
      </c>
      <c r="H115" s="240"/>
      <c r="I115" s="240"/>
    </row>
    <row r="116" spans="1:1025">
      <c r="E116" s="240"/>
      <c r="F116" s="240"/>
      <c r="G116" s="241">
        <f>SUM(G114:G115)</f>
        <v>-12497686</v>
      </c>
      <c r="H116" s="240"/>
      <c r="I116" s="240"/>
    </row>
    <row r="120" spans="1:1025">
      <c r="E120" s="197"/>
      <c r="H120" s="213" t="s">
        <v>300</v>
      </c>
      <c r="I120" s="213" t="s">
        <v>366</v>
      </c>
      <c r="J120" s="213" t="s">
        <v>367</v>
      </c>
      <c r="K120" s="197" t="s">
        <v>368</v>
      </c>
    </row>
    <row r="121" spans="1:1025">
      <c r="F121" s="257" t="s">
        <v>154</v>
      </c>
      <c r="G121" s="257"/>
      <c r="H121" s="69">
        <v>79609947</v>
      </c>
      <c r="I121" s="69">
        <v>78219470</v>
      </c>
      <c r="J121" s="69">
        <v>1390477</v>
      </c>
      <c r="K121" s="69">
        <v>0</v>
      </c>
    </row>
    <row r="122" spans="1:1025">
      <c r="L122" s="168"/>
    </row>
  </sheetData>
  <mergeCells count="88">
    <mergeCell ref="K75:P75"/>
    <mergeCell ref="Q75:Q77"/>
    <mergeCell ref="F76:F77"/>
    <mergeCell ref="G76:G77"/>
    <mergeCell ref="H76:I76"/>
    <mergeCell ref="J76:J77"/>
    <mergeCell ref="K76:K77"/>
    <mergeCell ref="L76:L77"/>
    <mergeCell ref="M76:M77"/>
    <mergeCell ref="N76:O76"/>
    <mergeCell ref="P76:P77"/>
    <mergeCell ref="B75:B77"/>
    <mergeCell ref="C75:C77"/>
    <mergeCell ref="D75:D77"/>
    <mergeCell ref="E75:E77"/>
    <mergeCell ref="F75:J75"/>
    <mergeCell ref="K51:P51"/>
    <mergeCell ref="Q51:Q53"/>
    <mergeCell ref="F52:F53"/>
    <mergeCell ref="G52:G53"/>
    <mergeCell ref="H52:I52"/>
    <mergeCell ref="J52:J53"/>
    <mergeCell ref="K52:K53"/>
    <mergeCell ref="L52:L53"/>
    <mergeCell ref="M52:M53"/>
    <mergeCell ref="N52:O52"/>
    <mergeCell ref="P52:P53"/>
    <mergeCell ref="B51:B53"/>
    <mergeCell ref="C51:C53"/>
    <mergeCell ref="D51:D53"/>
    <mergeCell ref="E51:E53"/>
    <mergeCell ref="F51:J51"/>
    <mergeCell ref="K30:P30"/>
    <mergeCell ref="Q30:Q32"/>
    <mergeCell ref="F31:F32"/>
    <mergeCell ref="G31:G32"/>
    <mergeCell ref="H31:I31"/>
    <mergeCell ref="J31:J32"/>
    <mergeCell ref="K31:K32"/>
    <mergeCell ref="L31:L32"/>
    <mergeCell ref="M31:M32"/>
    <mergeCell ref="N31:O31"/>
    <mergeCell ref="P31:P32"/>
    <mergeCell ref="B30:B32"/>
    <mergeCell ref="C30:C32"/>
    <mergeCell ref="D30:D32"/>
    <mergeCell ref="E30:E32"/>
    <mergeCell ref="F30:J30"/>
    <mergeCell ref="K9:K10"/>
    <mergeCell ref="M4:Q4"/>
    <mergeCell ref="K2:Q2"/>
    <mergeCell ref="K3:Q3"/>
    <mergeCell ref="L9:L10"/>
    <mergeCell ref="M9:M10"/>
    <mergeCell ref="N9:O9"/>
    <mergeCell ref="P9:P10"/>
    <mergeCell ref="F121:G121"/>
    <mergeCell ref="L1:Q1"/>
    <mergeCell ref="B5:Q5"/>
    <mergeCell ref="B6:C6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  <mergeCell ref="J9:J10"/>
    <mergeCell ref="B101:B103"/>
    <mergeCell ref="C101:C103"/>
    <mergeCell ref="D101:D103"/>
    <mergeCell ref="E101:E103"/>
    <mergeCell ref="F101:J101"/>
    <mergeCell ref="K101:P101"/>
    <mergeCell ref="Q101:Q103"/>
    <mergeCell ref="F102:F103"/>
    <mergeCell ref="G102:G103"/>
    <mergeCell ref="H102:I102"/>
    <mergeCell ref="J102:J103"/>
    <mergeCell ref="K102:K103"/>
    <mergeCell ref="L102:L103"/>
    <mergeCell ref="M102:M103"/>
    <mergeCell ref="N102:O102"/>
    <mergeCell ref="P102:P103"/>
  </mergeCells>
  <pageMargins left="0.7" right="0.7" top="0.75" bottom="0.75" header="0.51180555555555496" footer="0.51180555555555496"/>
  <pageSetup paperSize="9" scale="65" firstPageNumber="0" orientation="landscape" r:id="rId1"/>
  <rowBreaks count="4" manualBreakCount="4">
    <brk id="29" min="1" max="16" man="1"/>
    <brk id="50" min="1" max="16" man="1"/>
    <brk id="74" min="1" max="16" man="1"/>
    <brk id="100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 3</vt:lpstr>
      <vt:lpstr>'додаток 1 '!Область_печати</vt:lpstr>
      <vt:lpstr>'додаток 2'!Область_печати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2024-03-06T09:12:23Z</cp:lastPrinted>
  <dcterms:created xsi:type="dcterms:W3CDTF">2006-09-16T00:00:00Z</dcterms:created>
  <dcterms:modified xsi:type="dcterms:W3CDTF">2024-03-06T09:30:30Z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