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115" yWindow="-285" windowWidth="17685" windowHeight="11610" tabRatio="500" firstSheet="2" activeTab="2"/>
  </bookViews>
  <sheets>
    <sheet name="додаток 1 " sheetId="1" r:id="rId1"/>
    <sheet name="додаток 2" sheetId="2" r:id="rId2"/>
    <sheet name="додаток 3" sheetId="3" r:id="rId3"/>
  </sheets>
  <definedNames>
    <definedName name="_xlnm.Print_Area" localSheetId="0">'додаток 1 '!$A$1:$H$93</definedName>
    <definedName name="_xlnm.Print_Area" localSheetId="1">'додаток 2'!$A$1:$F$34</definedName>
    <definedName name="_xlnm.Print_Area" localSheetId="2">'додаток 3'!$A$1:$Q$126</definedName>
  </definedNames>
  <calcPr calcId="145621"/>
</workbook>
</file>

<file path=xl/calcChain.xml><?xml version="1.0" encoding="utf-8"?>
<calcChain xmlns="http://schemas.openxmlformats.org/spreadsheetml/2006/main">
  <c r="G129" i="3" l="1"/>
  <c r="G128" i="3"/>
  <c r="H76" i="3" l="1"/>
  <c r="G107" i="3"/>
  <c r="J86" i="3"/>
  <c r="G15" i="3"/>
  <c r="I20" i="3"/>
  <c r="G20" i="3"/>
  <c r="G18" i="3"/>
  <c r="I18" i="3"/>
  <c r="I76" i="3"/>
  <c r="G76" i="3"/>
  <c r="H75" i="3"/>
  <c r="G75" i="3"/>
  <c r="G46" i="3"/>
  <c r="H35" i="3"/>
  <c r="G84" i="3"/>
  <c r="I84" i="3"/>
  <c r="G124" i="3"/>
  <c r="L124" i="3"/>
  <c r="J109" i="3"/>
  <c r="H107" i="3"/>
  <c r="G67" i="3"/>
  <c r="H67" i="3"/>
  <c r="P46" i="3"/>
  <c r="K46" i="3"/>
  <c r="L46" i="3"/>
  <c r="H65" i="3"/>
  <c r="G65" i="3"/>
  <c r="I65" i="3"/>
  <c r="J65" i="3"/>
  <c r="J52" i="3" s="1"/>
  <c r="K65" i="3"/>
  <c r="L65" i="3"/>
  <c r="L52" i="3" s="1"/>
  <c r="M65" i="3"/>
  <c r="M52" i="3" s="1"/>
  <c r="N65" i="3"/>
  <c r="N52" i="3" s="1"/>
  <c r="O65" i="3"/>
  <c r="O52" i="3" s="1"/>
  <c r="P65" i="3"/>
  <c r="F66" i="3"/>
  <c r="Q66" i="3" s="1"/>
  <c r="Q65" i="3" s="1"/>
  <c r="F65" i="3" l="1"/>
  <c r="G60" i="3" l="1"/>
  <c r="H118" i="3" l="1"/>
  <c r="L38" i="3"/>
  <c r="L20" i="3"/>
  <c r="I15" i="3"/>
  <c r="H15" i="3"/>
  <c r="H18" i="3"/>
  <c r="H52" i="3"/>
  <c r="H20" i="3"/>
  <c r="L23" i="3"/>
  <c r="L103" i="3"/>
  <c r="G61" i="3"/>
  <c r="I67" i="3"/>
  <c r="I52" i="3" s="1"/>
  <c r="P40" i="3"/>
  <c r="G32" i="3"/>
  <c r="H32" i="3"/>
  <c r="I32" i="3"/>
  <c r="J32" i="3"/>
  <c r="L32" i="3"/>
  <c r="M32" i="3"/>
  <c r="N32" i="3"/>
  <c r="O32" i="3"/>
  <c r="P33" i="3"/>
  <c r="P32" i="3" s="1"/>
  <c r="K33" i="3"/>
  <c r="F33" i="3"/>
  <c r="F32" i="3" s="1"/>
  <c r="P27" i="3"/>
  <c r="F27" i="3"/>
  <c r="H85" i="3"/>
  <c r="I85" i="3"/>
  <c r="L85" i="3"/>
  <c r="M85" i="3"/>
  <c r="N85" i="3"/>
  <c r="O85" i="3"/>
  <c r="P91" i="3"/>
  <c r="K91" i="3"/>
  <c r="Q91" i="3" s="1"/>
  <c r="R17" i="3"/>
  <c r="S17" i="3"/>
  <c r="F37" i="3"/>
  <c r="F43" i="3"/>
  <c r="Q43" i="3" s="1"/>
  <c r="Q42" i="3" s="1"/>
  <c r="P43" i="3"/>
  <c r="P42" i="3" s="1"/>
  <c r="O42" i="3"/>
  <c r="N42" i="3"/>
  <c r="M42" i="3"/>
  <c r="L42" i="3"/>
  <c r="K42" i="3"/>
  <c r="J42" i="3"/>
  <c r="I42" i="3"/>
  <c r="H42" i="3"/>
  <c r="G42" i="3"/>
  <c r="F42" i="3" s="1"/>
  <c r="G59" i="3"/>
  <c r="Q33" i="3" l="1"/>
  <c r="Q32" i="3" s="1"/>
  <c r="K32" i="3"/>
  <c r="K27" i="3"/>
  <c r="Q27" i="3" s="1"/>
  <c r="G77" i="3"/>
  <c r="G81" i="3"/>
  <c r="G51" i="3" l="1"/>
  <c r="G62" i="3"/>
  <c r="G90" i="3"/>
  <c r="G85" i="3" s="1"/>
  <c r="K23" i="3"/>
  <c r="P23" i="3"/>
  <c r="F23" i="3"/>
  <c r="G64" i="3"/>
  <c r="G69" i="3"/>
  <c r="G68" i="3" s="1"/>
  <c r="Q23" i="3" l="1"/>
  <c r="F120" i="3"/>
  <c r="G123" i="3" l="1"/>
  <c r="L18" i="3"/>
  <c r="J85" i="3"/>
  <c r="J111" i="3"/>
  <c r="G118" i="3"/>
  <c r="G103" i="3"/>
  <c r="K40" i="3" l="1"/>
  <c r="F111" i="3"/>
  <c r="F109" i="3"/>
  <c r="F86" i="3"/>
  <c r="J83" i="3"/>
  <c r="F83" i="3" s="1"/>
  <c r="P123" i="3" l="1"/>
  <c r="K123" i="3"/>
  <c r="L96" i="3"/>
  <c r="K100" i="3"/>
  <c r="G36" i="3"/>
  <c r="F36" i="3" s="1"/>
  <c r="H36" i="3"/>
  <c r="I36" i="3"/>
  <c r="J36" i="3"/>
  <c r="K36" i="3"/>
  <c r="L36" i="3"/>
  <c r="M36" i="3"/>
  <c r="N36" i="3"/>
  <c r="O36" i="3"/>
  <c r="G34" i="3"/>
  <c r="H34" i="3"/>
  <c r="I34" i="3"/>
  <c r="J34" i="3"/>
  <c r="K34" i="3"/>
  <c r="L34" i="3"/>
  <c r="M34" i="3"/>
  <c r="N34" i="3"/>
  <c r="O34" i="3"/>
  <c r="F34" i="3"/>
  <c r="P37" i="3"/>
  <c r="P36" i="3" s="1"/>
  <c r="Q37" i="3"/>
  <c r="Q36" i="3" s="1"/>
  <c r="P35" i="3"/>
  <c r="P34" i="3" s="1"/>
  <c r="Q35" i="3"/>
  <c r="Q34" i="3" s="1"/>
  <c r="G45" i="3" l="1"/>
  <c r="K71" i="3" l="1"/>
  <c r="K48" i="3"/>
  <c r="K29" i="3"/>
  <c r="G108" i="3"/>
  <c r="H108" i="3"/>
  <c r="I108" i="3"/>
  <c r="J108" i="3"/>
  <c r="K108" i="3"/>
  <c r="L108" i="3"/>
  <c r="M108" i="3"/>
  <c r="N108" i="3"/>
  <c r="O108" i="3"/>
  <c r="P108" i="3"/>
  <c r="R108" i="3"/>
  <c r="S108" i="3"/>
  <c r="F108" i="3"/>
  <c r="Q109" i="3" l="1"/>
  <c r="Q108" i="3" s="1"/>
  <c r="E105" i="3"/>
  <c r="G95" i="3" l="1"/>
  <c r="H95" i="3"/>
  <c r="J95" i="3"/>
  <c r="L95" i="3"/>
  <c r="M95" i="3"/>
  <c r="N95" i="3"/>
  <c r="O95" i="3"/>
  <c r="H106" i="3"/>
  <c r="I106" i="3"/>
  <c r="J106" i="3"/>
  <c r="L106" i="3"/>
  <c r="M106" i="3"/>
  <c r="N106" i="3"/>
  <c r="O106" i="3"/>
  <c r="G106" i="3"/>
  <c r="L110" i="3"/>
  <c r="M110" i="3"/>
  <c r="N110" i="3"/>
  <c r="O110" i="3"/>
  <c r="P110" i="3"/>
  <c r="G110" i="3"/>
  <c r="H110" i="3"/>
  <c r="I110" i="3"/>
  <c r="J110" i="3"/>
  <c r="K110" i="3"/>
  <c r="G113" i="3"/>
  <c r="G112" i="3" s="1"/>
  <c r="H113" i="3"/>
  <c r="H112" i="3" s="1"/>
  <c r="I113" i="3"/>
  <c r="I112" i="3" s="1"/>
  <c r="J113" i="3"/>
  <c r="J112" i="3" s="1"/>
  <c r="L113" i="3"/>
  <c r="L112" i="3" s="1"/>
  <c r="M113" i="3"/>
  <c r="M112" i="3" s="1"/>
  <c r="N113" i="3"/>
  <c r="N112" i="3" s="1"/>
  <c r="O113" i="3"/>
  <c r="O112" i="3" s="1"/>
  <c r="P113" i="3"/>
  <c r="P112" i="3" s="1"/>
  <c r="F113" i="3"/>
  <c r="F112" i="3" s="1"/>
  <c r="K114" i="3"/>
  <c r="K113" i="3" s="1"/>
  <c r="K112" i="3" s="1"/>
  <c r="S110" i="3"/>
  <c r="R110" i="3"/>
  <c r="Q111" i="3"/>
  <c r="Q110" i="3" s="1"/>
  <c r="J105" i="3" l="1"/>
  <c r="N105" i="3"/>
  <c r="I105" i="3"/>
  <c r="O105" i="3"/>
  <c r="L105" i="3"/>
  <c r="M105" i="3"/>
  <c r="H105" i="3"/>
  <c r="G105" i="3"/>
  <c r="F110" i="3"/>
  <c r="Q114" i="3"/>
  <c r="Q113" i="3" s="1"/>
  <c r="Q112" i="3" s="1"/>
  <c r="P107" i="3"/>
  <c r="P106" i="3" s="1"/>
  <c r="P105" i="3" s="1"/>
  <c r="K107" i="3"/>
  <c r="K106" i="3" s="1"/>
  <c r="K105" i="3" s="1"/>
  <c r="F107" i="3"/>
  <c r="S106" i="3"/>
  <c r="R106" i="3"/>
  <c r="Q107" i="3" l="1"/>
  <c r="Q106" i="3" s="1"/>
  <c r="Q105" i="3" s="1"/>
  <c r="F106" i="3"/>
  <c r="F105" i="3" s="1"/>
  <c r="H84" i="3"/>
  <c r="P90" i="3"/>
  <c r="P92" i="3"/>
  <c r="K90" i="3"/>
  <c r="K92" i="3"/>
  <c r="Q92" i="3" s="1"/>
  <c r="H78" i="3" l="1"/>
  <c r="I78" i="3"/>
  <c r="J78" i="3"/>
  <c r="K78" i="3"/>
  <c r="L78" i="3"/>
  <c r="M78" i="3"/>
  <c r="N78" i="3"/>
  <c r="O78" i="3"/>
  <c r="P78" i="3"/>
  <c r="R78" i="3"/>
  <c r="S78" i="3"/>
  <c r="G80" i="3"/>
  <c r="F80" i="3" s="1"/>
  <c r="Q80" i="3" s="1"/>
  <c r="G79" i="3"/>
  <c r="G78" i="3" l="1"/>
  <c r="K124" i="3"/>
  <c r="P124" i="3"/>
  <c r="H25" i="3" l="1"/>
  <c r="R95" i="3"/>
  <c r="S95" i="3"/>
  <c r="P20" i="3"/>
  <c r="P21" i="3"/>
  <c r="P22" i="3"/>
  <c r="P24" i="3"/>
  <c r="P25" i="3"/>
  <c r="P26" i="3"/>
  <c r="P38" i="3"/>
  <c r="K38" i="3"/>
  <c r="F103" i="3"/>
  <c r="G25" i="3"/>
  <c r="L39" i="3"/>
  <c r="N39" i="3"/>
  <c r="O39" i="3"/>
  <c r="P39" i="3"/>
  <c r="G39" i="3"/>
  <c r="H39" i="3"/>
  <c r="I39" i="3"/>
  <c r="J39" i="3"/>
  <c r="M41" i="3"/>
  <c r="M39" i="3" s="1"/>
  <c r="F40" i="3"/>
  <c r="F69" i="3"/>
  <c r="Q69" i="3" s="1"/>
  <c r="G26" i="3"/>
  <c r="H26" i="3"/>
  <c r="Q40" i="3" l="1"/>
  <c r="P103" i="3"/>
  <c r="K103" i="3"/>
  <c r="F124" i="3"/>
  <c r="Q124" i="3" s="1"/>
  <c r="F123" i="3"/>
  <c r="F122" i="3"/>
  <c r="Q122" i="3" s="1"/>
  <c r="P121" i="3"/>
  <c r="O121" i="3"/>
  <c r="N121" i="3"/>
  <c r="M121" i="3"/>
  <c r="L121" i="3"/>
  <c r="K121" i="3"/>
  <c r="J121" i="3"/>
  <c r="I121" i="3"/>
  <c r="H121" i="3"/>
  <c r="G121" i="3"/>
  <c r="P119" i="3"/>
  <c r="O119" i="3"/>
  <c r="N119" i="3"/>
  <c r="M119" i="3"/>
  <c r="L119" i="3"/>
  <c r="K119" i="3"/>
  <c r="J119" i="3"/>
  <c r="I119" i="3"/>
  <c r="H119" i="3"/>
  <c r="G119" i="3"/>
  <c r="K118" i="3"/>
  <c r="F118" i="3"/>
  <c r="F117" i="3" s="1"/>
  <c r="P117" i="3"/>
  <c r="O117" i="3"/>
  <c r="N117" i="3"/>
  <c r="M117" i="3"/>
  <c r="L117" i="3"/>
  <c r="J117" i="3"/>
  <c r="I117" i="3"/>
  <c r="H117" i="3"/>
  <c r="G117" i="3"/>
  <c r="S115" i="3"/>
  <c r="S125" i="3" s="1"/>
  <c r="R115" i="3"/>
  <c r="R125" i="3" s="1"/>
  <c r="I98" i="3"/>
  <c r="I95" i="3" s="1"/>
  <c r="F98" i="3"/>
  <c r="Q98" i="3" s="1"/>
  <c r="F97" i="3"/>
  <c r="Q97" i="3" s="1"/>
  <c r="P96" i="3"/>
  <c r="K96" i="3"/>
  <c r="F96" i="3"/>
  <c r="K94" i="3"/>
  <c r="F94" i="3"/>
  <c r="F93" i="3"/>
  <c r="Q93" i="3" s="1"/>
  <c r="F90" i="3"/>
  <c r="P89" i="3"/>
  <c r="K89" i="3"/>
  <c r="Q89" i="3" s="1"/>
  <c r="P88" i="3"/>
  <c r="K88" i="3"/>
  <c r="P87" i="3"/>
  <c r="K87" i="3"/>
  <c r="Q87" i="3" s="1"/>
  <c r="S85" i="3"/>
  <c r="R85" i="3"/>
  <c r="P84" i="3"/>
  <c r="P82" i="3" s="1"/>
  <c r="K84" i="3"/>
  <c r="K82" i="3" s="1"/>
  <c r="I82" i="3"/>
  <c r="F84" i="3"/>
  <c r="Q83" i="3"/>
  <c r="O82" i="3"/>
  <c r="N82" i="3"/>
  <c r="M82" i="3"/>
  <c r="L82" i="3"/>
  <c r="J82" i="3"/>
  <c r="H82" i="3"/>
  <c r="G82" i="3"/>
  <c r="F81" i="3"/>
  <c r="F79" i="3"/>
  <c r="Q79" i="3" s="1"/>
  <c r="F77" i="3"/>
  <c r="Q77" i="3" s="1"/>
  <c r="P76" i="3"/>
  <c r="P74" i="3" s="1"/>
  <c r="K76" i="3"/>
  <c r="K74" i="3" s="1"/>
  <c r="F76" i="3"/>
  <c r="I75" i="3"/>
  <c r="I74" i="3" s="1"/>
  <c r="F75" i="3"/>
  <c r="Q75" i="3" s="1"/>
  <c r="O74" i="3"/>
  <c r="N74" i="3"/>
  <c r="M74" i="3"/>
  <c r="L74" i="3"/>
  <c r="J74" i="3"/>
  <c r="H74" i="3"/>
  <c r="G74" i="3"/>
  <c r="F68" i="3"/>
  <c r="Q68" i="3" s="1"/>
  <c r="P67" i="3"/>
  <c r="P52" i="3" s="1"/>
  <c r="K67" i="3"/>
  <c r="K52" i="3" s="1"/>
  <c r="F67" i="3"/>
  <c r="F64" i="3"/>
  <c r="Q64" i="3" s="1"/>
  <c r="G63" i="3"/>
  <c r="F62" i="3"/>
  <c r="Q62" i="3" s="1"/>
  <c r="F61" i="3"/>
  <c r="Q61" i="3" s="1"/>
  <c r="F60" i="3"/>
  <c r="Q60" i="3" s="1"/>
  <c r="F59" i="3"/>
  <c r="Q59" i="3" s="1"/>
  <c r="F57" i="3"/>
  <c r="Q57" i="3" s="1"/>
  <c r="E57" i="3"/>
  <c r="E64" i="3" s="1"/>
  <c r="G56" i="3"/>
  <c r="F56" i="3" s="1"/>
  <c r="Q56" i="3" s="1"/>
  <c r="F55" i="3"/>
  <c r="Q55" i="3" s="1"/>
  <c r="F54" i="3"/>
  <c r="F53" i="3"/>
  <c r="Q53" i="3" s="1"/>
  <c r="S52" i="3"/>
  <c r="R52" i="3"/>
  <c r="F51" i="3"/>
  <c r="Q51" i="3" s="1"/>
  <c r="F46" i="3"/>
  <c r="Q46" i="3" s="1"/>
  <c r="P45" i="3"/>
  <c r="P44" i="3" s="1"/>
  <c r="O45" i="3"/>
  <c r="O44" i="3" s="1"/>
  <c r="N45" i="3"/>
  <c r="N44" i="3" s="1"/>
  <c r="M45" i="3"/>
  <c r="M44" i="3" s="1"/>
  <c r="L45" i="3"/>
  <c r="L44" i="3" s="1"/>
  <c r="K45" i="3"/>
  <c r="K44" i="3" s="1"/>
  <c r="J45" i="3"/>
  <c r="J44" i="3" s="1"/>
  <c r="I45" i="3"/>
  <c r="I44" i="3" s="1"/>
  <c r="H45" i="3"/>
  <c r="H44" i="3" s="1"/>
  <c r="F45" i="3"/>
  <c r="K41" i="3"/>
  <c r="K39" i="3" s="1"/>
  <c r="F41" i="3"/>
  <c r="F39" i="3"/>
  <c r="F38" i="3"/>
  <c r="Q38" i="3" s="1"/>
  <c r="F26" i="3"/>
  <c r="Q26" i="3" s="1"/>
  <c r="F25" i="3"/>
  <c r="Q25" i="3" s="1"/>
  <c r="E25" i="3"/>
  <c r="I24" i="3"/>
  <c r="H24" i="3"/>
  <c r="G24" i="3"/>
  <c r="F22" i="3"/>
  <c r="Q22" i="3" s="1"/>
  <c r="K21" i="3"/>
  <c r="F21" i="3"/>
  <c r="K20" i="3"/>
  <c r="H19" i="3"/>
  <c r="F20" i="3"/>
  <c r="O19" i="3"/>
  <c r="O17" i="3" s="1"/>
  <c r="N19" i="3"/>
  <c r="N17" i="3" s="1"/>
  <c r="M19" i="3"/>
  <c r="M17" i="3" s="1"/>
  <c r="L19" i="3"/>
  <c r="L17" i="3" s="1"/>
  <c r="J19" i="3"/>
  <c r="J17" i="3" s="1"/>
  <c r="I19" i="3"/>
  <c r="I17" i="3" s="1"/>
  <c r="G19" i="3"/>
  <c r="P18" i="3"/>
  <c r="K18" i="3"/>
  <c r="F18" i="3"/>
  <c r="F16" i="3"/>
  <c r="Q16" i="3" s="1"/>
  <c r="P15" i="3"/>
  <c r="P14" i="3" s="1"/>
  <c r="K15" i="3"/>
  <c r="K14" i="3" s="1"/>
  <c r="H14" i="3"/>
  <c r="F15" i="3"/>
  <c r="S14" i="3"/>
  <c r="R14" i="3"/>
  <c r="O14" i="3"/>
  <c r="N14" i="3"/>
  <c r="M14" i="3"/>
  <c r="L14" i="3"/>
  <c r="J14" i="3"/>
  <c r="I14" i="3"/>
  <c r="G14" i="3"/>
  <c r="K9" i="3"/>
  <c r="F31" i="2"/>
  <c r="E31" i="2"/>
  <c r="D31" i="2"/>
  <c r="A31" i="2"/>
  <c r="F30" i="2"/>
  <c r="E30" i="2"/>
  <c r="D30" i="2"/>
  <c r="F29" i="2"/>
  <c r="E29" i="2"/>
  <c r="D29" i="2"/>
  <c r="F26" i="2"/>
  <c r="E26" i="2"/>
  <c r="D26" i="2"/>
  <c r="F25" i="2"/>
  <c r="E25" i="2"/>
  <c r="D25" i="2"/>
  <c r="F23" i="2"/>
  <c r="E23" i="2"/>
  <c r="D23" i="2"/>
  <c r="F22" i="2"/>
  <c r="F21" i="2"/>
  <c r="E21" i="2"/>
  <c r="D21" i="2"/>
  <c r="F18" i="2"/>
  <c r="E18" i="2"/>
  <c r="D18" i="2"/>
  <c r="F13" i="2"/>
  <c r="E13" i="2"/>
  <c r="D13" i="2"/>
  <c r="C3" i="2"/>
  <c r="Q54" i="3" l="1"/>
  <c r="G17" i="3"/>
  <c r="H17" i="3"/>
  <c r="H13" i="3" s="1"/>
  <c r="H12" i="3" s="1"/>
  <c r="P85" i="3"/>
  <c r="K85" i="3"/>
  <c r="Q90" i="3"/>
  <c r="F85" i="3"/>
  <c r="P95" i="3"/>
  <c r="M13" i="3"/>
  <c r="M12" i="3" s="1"/>
  <c r="I13" i="3"/>
  <c r="I12" i="3" s="1"/>
  <c r="N13" i="3"/>
  <c r="N12" i="3" s="1"/>
  <c r="P19" i="3"/>
  <c r="P17" i="3" s="1"/>
  <c r="L13" i="3"/>
  <c r="L12" i="3" s="1"/>
  <c r="J13" i="3"/>
  <c r="J12" i="3" s="1"/>
  <c r="O13" i="3"/>
  <c r="O12" i="3" s="1"/>
  <c r="F95" i="3"/>
  <c r="Q103" i="3"/>
  <c r="K95" i="3"/>
  <c r="S105" i="3"/>
  <c r="S112" i="3"/>
  <c r="R105" i="3"/>
  <c r="R112" i="3"/>
  <c r="O116" i="3"/>
  <c r="Q15" i="3"/>
  <c r="Q14" i="3" s="1"/>
  <c r="J116" i="3"/>
  <c r="F119" i="3"/>
  <c r="Q119" i="3" s="1"/>
  <c r="G116" i="3"/>
  <c r="G44" i="3"/>
  <c r="Q118" i="3"/>
  <c r="Q21" i="3"/>
  <c r="Q81" i="3"/>
  <c r="Q78" i="3" s="1"/>
  <c r="F78" i="3"/>
  <c r="Q86" i="3"/>
  <c r="Q88" i="3"/>
  <c r="Q96" i="3"/>
  <c r="Q20" i="3"/>
  <c r="Q94" i="3"/>
  <c r="N116" i="3"/>
  <c r="F121" i="3"/>
  <c r="K19" i="3"/>
  <c r="K17" i="3" s="1"/>
  <c r="Q41" i="3"/>
  <c r="Q39" i="3" s="1"/>
  <c r="Q67" i="3"/>
  <c r="Q84" i="3"/>
  <c r="Q82" i="3" s="1"/>
  <c r="K117" i="3"/>
  <c r="K116" i="3" s="1"/>
  <c r="I116" i="3"/>
  <c r="M116" i="3"/>
  <c r="F63" i="3"/>
  <c r="Q63" i="3" s="1"/>
  <c r="F82" i="3"/>
  <c r="H116" i="3"/>
  <c r="L116" i="3"/>
  <c r="P116" i="3"/>
  <c r="F44" i="3"/>
  <c r="Q45" i="3"/>
  <c r="Q44" i="3" s="1"/>
  <c r="R13" i="3"/>
  <c r="Q18" i="3"/>
  <c r="F19" i="3"/>
  <c r="E60" i="3"/>
  <c r="E69" i="3" s="1"/>
  <c r="S13" i="3"/>
  <c r="G58" i="3"/>
  <c r="F58" i="3" s="1"/>
  <c r="Q58" i="3" s="1"/>
  <c r="Q76" i="3"/>
  <c r="Q74" i="3" s="1"/>
  <c r="Q120" i="3"/>
  <c r="Q123" i="3"/>
  <c r="Q121" i="3" s="1"/>
  <c r="F14" i="3"/>
  <c r="F74" i="3"/>
  <c r="F24" i="3"/>
  <c r="Q24" i="3" s="1"/>
  <c r="G52" i="3" l="1"/>
  <c r="F52" i="3"/>
  <c r="Q52" i="3"/>
  <c r="F17" i="3"/>
  <c r="Q85" i="3"/>
  <c r="Q19" i="3"/>
  <c r="Q17" i="3" s="1"/>
  <c r="P13" i="3"/>
  <c r="P12" i="3" s="1"/>
  <c r="F116" i="3"/>
  <c r="F115" i="3" s="1"/>
  <c r="F104" i="3" s="1"/>
  <c r="Q95" i="3"/>
  <c r="K13" i="3"/>
  <c r="K12" i="3" s="1"/>
  <c r="P115" i="3"/>
  <c r="P104" i="3" s="1"/>
  <c r="K115" i="3"/>
  <c r="K104" i="3" s="1"/>
  <c r="L115" i="3"/>
  <c r="L104" i="3" s="1"/>
  <c r="N115" i="3"/>
  <c r="N104" i="3" s="1"/>
  <c r="J115" i="3"/>
  <c r="J104" i="3" s="1"/>
  <c r="H115" i="3"/>
  <c r="H104" i="3" s="1"/>
  <c r="M115" i="3"/>
  <c r="M104" i="3" s="1"/>
  <c r="I115" i="3"/>
  <c r="I104" i="3" s="1"/>
  <c r="G115" i="3"/>
  <c r="G104" i="3" s="1"/>
  <c r="O115" i="3"/>
  <c r="O104" i="3" s="1"/>
  <c r="Q117" i="3"/>
  <c r="Q116" i="3" s="1"/>
  <c r="F13" i="3" l="1"/>
  <c r="F12" i="3" s="1"/>
  <c r="H125" i="3"/>
  <c r="Q13" i="3"/>
  <c r="J125" i="3"/>
  <c r="L125" i="3"/>
  <c r="N125" i="3"/>
  <c r="I125" i="3"/>
  <c r="P125" i="3"/>
  <c r="M125" i="3"/>
  <c r="O125" i="3"/>
  <c r="G13" i="3"/>
  <c r="G12" i="3" s="1"/>
  <c r="G125" i="3" s="1"/>
  <c r="K125" i="3"/>
  <c r="G133" i="3" s="1"/>
  <c r="Q115" i="3"/>
  <c r="Q104" i="3" s="1"/>
  <c r="Q12" i="3" l="1"/>
  <c r="F125" i="3"/>
  <c r="E131" i="3" l="1"/>
  <c r="G132" i="3"/>
  <c r="G134" i="3" s="1"/>
  <c r="Q125" i="3"/>
  <c r="T12" i="3"/>
</calcChain>
</file>

<file path=xl/sharedStrings.xml><?xml version="1.0" encoding="utf-8"?>
<sst xmlns="http://schemas.openxmlformats.org/spreadsheetml/2006/main" count="601" uniqueCount="415">
  <si>
    <t>Додаток №1</t>
  </si>
  <si>
    <t>ДОХОДИ</t>
  </si>
  <si>
    <t>2350100000</t>
  </si>
  <si>
    <t>(код бюджету)</t>
  </si>
  <si>
    <t>(грн.)</t>
  </si>
  <si>
    <t>Код</t>
  </si>
  <si>
    <t>Найменування згідно
 з Класифікацією доходів бюджету</t>
  </si>
  <si>
    <t>Усього</t>
  </si>
  <si>
    <t>Загальний
фонд</t>
  </si>
  <si>
    <t>Спеціальний фонд</t>
  </si>
  <si>
    <t>усього</t>
  </si>
  <si>
    <t>у тому числі
бюджет
розвитку</t>
  </si>
  <si>
    <t>1</t>
  </si>
  <si>
    <t>2</t>
  </si>
  <si>
    <t>3</t>
  </si>
  <si>
    <t>4</t>
  </si>
  <si>
    <t>5</t>
  </si>
  <si>
    <t>6</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</si>
  <si>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</si>
  <si>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</si>
  <si>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</si>
  <si>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</si>
  <si>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</si>
  <si>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</si>
  <si>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11010100</t>
  </si>
  <si>
    <t>Податок на доходи фізичних осіб, що сплачується податковими агентами, із доходів платника податку у вигляді заробітної плати</t>
  </si>
  <si>
    <t>11010400</t>
  </si>
  <si>
    <t>Податок на доходи фізичних осіб, що сплачується податковими агентами, із доходів платника податку інших ніж заробітна плата</t>
  </si>
  <si>
    <t>11010500</t>
  </si>
  <si>
    <t>Податок на доходи фізичних осіб, що сплачується фізичними особами за результатами річного декларування</t>
  </si>
  <si>
    <t>11020000</t>
  </si>
  <si>
    <t>Податок на прибуток підприємств  </t>
  </si>
  <si>
    <t>11020200</t>
  </si>
  <si>
    <t>Податок на прибуток підприємств та фінансових установ комунальної власності </t>
  </si>
  <si>
    <t>13000000</t>
  </si>
  <si>
    <t>Рентна плата та плата за використання інших природних ресурсів</t>
  </si>
  <si>
    <t>13010000</t>
  </si>
  <si>
    <t>Рентна плата за спеціальне використання лісових ресурсів</t>
  </si>
  <si>
    <t>13010100</t>
  </si>
  <si>
    <t>Рентна плата за спеціальне використання лісових ресурсів в частині деревини, заготовленої в порядку рубок головного користування</t>
  </si>
  <si>
    <t>13010200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</si>
  <si>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</si>
  <si>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13030000</t>
  </si>
  <si>
    <t>Рентна плата за користування надрами загальнодержавного значення</t>
  </si>
  <si>
    <t>13030100</t>
  </si>
  <si>
    <t>Рентна плата за користування надрами для видобування інших корисних копалин загальнодержавного значення</t>
  </si>
  <si>
    <t>14000000</t>
  </si>
  <si>
    <t>Внутрішні податки на товари та послуги  </t>
  </si>
  <si>
    <t>14020000</t>
  </si>
  <si>
    <t>Акцизний податок з вироблених в Україні підакцизних товарів (продукції)</t>
  </si>
  <si>
    <t>14021900</t>
  </si>
  <si>
    <t>Пальне</t>
  </si>
  <si>
    <t>14030000</t>
  </si>
  <si>
    <t>Акцизний податок з ввезених на митну територію України підакцизних товарів (продукції) </t>
  </si>
  <si>
    <t>14031900</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</si>
  <si>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</si>
  <si>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</si>
  <si>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</si>
  <si>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</si>
  <si>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</si>
  <si>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</si>
  <si>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</si>
  <si>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Місцеві податки та збори, що сплачуються (перераховуються) згідно з Податковим кодексом України</t>
  </si>
  <si>
    <t>18010000</t>
  </si>
  <si>
    <t>Податок на майно</t>
  </si>
  <si>
    <t>18010100</t>
  </si>
  <si>
    <t>Податок на нерухоме майно, відмінне від земельної ділянки, сплачений юридичними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</si>
  <si>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</si>
  <si>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житлової нерухомості</t>
  </si>
  <si>
    <t>18010300</t>
  </si>
  <si>
    <t>Податок на нерухоме майно, відмінне від земельної ділянки, сплачений фізичними особами, які є власниками об`єктів нежитлової нерухомості</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</si>
  <si>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</si>
  <si>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</si>
  <si>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</si>
  <si>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</si>
  <si>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</si>
  <si>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</si>
  <si>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</si>
  <si>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</si>
  <si>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</si>
  <si>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</si>
  <si>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18030000</t>
  </si>
  <si>
    <t>Туристичний збір </t>
  </si>
  <si>
    <t>18030200</t>
  </si>
  <si>
    <t>Туристичний збір, сплачений фізичними особами </t>
  </si>
  <si>
    <t>18050000</t>
  </si>
  <si>
    <t>Єдиний податок  </t>
  </si>
  <si>
    <t>18050300</t>
  </si>
  <si>
    <t>Єдиний податок з юридичних осіб </t>
  </si>
  <si>
    <t>18050400</t>
  </si>
  <si>
    <t>Єдиний податок з фізичних осіб </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</si>
  <si>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</si>
  <si>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</si>
  <si>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</si>
  <si>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Інші податки та збори </t>
  </si>
  <si>
    <t>19010000</t>
  </si>
  <si>
    <t>Екологічний податок </t>
  </si>
  <si>
    <t>19010100</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</si>
  <si>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</si>
  <si>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19010300</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</si>
  <si>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</si>
  <si>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20000000</t>
  </si>
  <si>
    <t>Неподаткові надходження  </t>
  </si>
  <si>
    <t>21000000</t>
  </si>
  <si>
    <t>Доходи від власності та підприємницької діяльності  </t>
  </si>
  <si>
    <t>21080000</t>
  </si>
  <si>
    <t>Інші надходження  </t>
  </si>
  <si>
    <t>21081100</t>
  </si>
  <si>
    <t>Адміністративні штрафи та інші санкції </t>
  </si>
  <si>
    <t>22000000</t>
  </si>
  <si>
    <t>Адміністративні збори та платежі, доходи від некомерційної господарської діяльності </t>
  </si>
  <si>
    <t>22010000</t>
  </si>
  <si>
    <t>Плата за надання адміністративних послуг</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</si>
  <si>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</si>
  <si>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</si>
  <si>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</si>
  <si>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</si>
  <si>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</si>
  <si>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</si>
  <si>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22012900</t>
  </si>
  <si>
    <t>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 фізичних осіб – підприємців та громадських формувань, а також плата за надання інших платних послуг, пов’язаних з такою державною реєстрацією</t>
  </si>
  <si>
    <t>22090000</t>
  </si>
  <si>
    <t>Державне мито  </t>
  </si>
  <si>
    <t>22090100</t>
  </si>
  <si>
    <t>Державне мито, що сплачується за місцем розгляду та оформлення документів, у тому числі за оформлення документів на спадщину і дарування  </t>
  </si>
  <si>
    <t>24000000</t>
  </si>
  <si>
    <t>Інші неподаткові надходження  </t>
  </si>
  <si>
    <t>24060000</t>
  </si>
  <si>
    <t>24060300</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</si>
  <si>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</si>
  <si>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</si>
  <si>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</si>
  <si>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</si>
  <si>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25010100</t>
  </si>
  <si>
    <t>Плата за послуги, що надаються бюджетними установами згідно з їх основною діяльністю </t>
  </si>
  <si>
    <t>25010300</t>
  </si>
  <si>
    <t>25020000</t>
  </si>
  <si>
    <t>Інші джерела власних надходжень бюджетних установ  </t>
  </si>
  <si>
    <t>25020100</t>
  </si>
  <si>
    <t>Благодійні внески, гранти та дарунки </t>
  </si>
  <si>
    <t>50000000</t>
  </si>
  <si>
    <t>Цільові фонди  </t>
  </si>
  <si>
    <t>50110000</t>
  </si>
  <si>
    <t>Цільові фонди, утворені Верховною Радою Автономної Республіки Крим, органами місцевого самоврядування та місцевими органами виконавчої влади  </t>
  </si>
  <si>
    <t>Усього доходів
(без урахування міжбюджетних трансфертів)</t>
  </si>
  <si>
    <t>40000000</t>
  </si>
  <si>
    <t>Офіційні трансферти  </t>
  </si>
  <si>
    <t>41000000</t>
  </si>
  <si>
    <t>Від органів державного управління  </t>
  </si>
  <si>
    <t>41020000</t>
  </si>
  <si>
    <t>Дотації з державного бюджету місцевим бюджетам</t>
  </si>
  <si>
    <t>41020100</t>
  </si>
  <si>
    <t>Базова дотація</t>
  </si>
  <si>
    <t>Х</t>
  </si>
  <si>
    <t>Разом доходів</t>
  </si>
  <si>
    <t xml:space="preserve">Секретар сільської ради </t>
  </si>
  <si>
    <t>Тетяна ДІБРОВА</t>
  </si>
  <si>
    <t>Додаток 2</t>
  </si>
  <si>
    <t>23501000000</t>
  </si>
  <si>
    <t>Найменування згідно з Класифікацією фінансування бюджету</t>
  </si>
  <si>
    <t>Загальний фонд</t>
  </si>
  <si>
    <t>усого</t>
  </si>
  <si>
    <t>в тому числі бюджет розвитку</t>
  </si>
  <si>
    <t>Фінансування за типом кредитора</t>
  </si>
  <si>
    <t>Внутрішнє фінансування</t>
  </si>
  <si>
    <t>Інше внутрішнє фінансування</t>
  </si>
  <si>
    <t>Фінансування за рахунок залишків коштів на рахунках бюджетних установ</t>
  </si>
  <si>
    <t>На початок періоду</t>
  </si>
  <si>
    <t>На кінець періоду</t>
  </si>
  <si>
    <t>Фінансування за рахунок зміни залишків коштів бюджетів</t>
  </si>
  <si>
    <t>Кошти, що передаються із загального фонду бюджету до бюджету розвитку (спеціального фонду)</t>
  </si>
  <si>
    <t>в т.ч. за рахунок коштів  бюджету ОТГ</t>
  </si>
  <si>
    <t>Загальне фінансування</t>
  </si>
  <si>
    <t>Фінансування за типом боргового зобов’язання</t>
  </si>
  <si>
    <t>Фінансування за активними операціями</t>
  </si>
  <si>
    <t>Зміни обсягів готівкових коштів</t>
  </si>
  <si>
    <t>в т.ч. за рахунок коштів бюджету ОТГ</t>
  </si>
  <si>
    <t xml:space="preserve">Додаток №3 </t>
  </si>
  <si>
    <t>Код Програмної класифікації видатків та кредитування місцевогобюджету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</si>
  <si>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</si>
  <si>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</si>
  <si>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 відповідального виконавця, найменування бюджетної програми/підпрограми згідно з Типовою програмною класифікацією видатків та кредитування місцевого бюджету</t>
  </si>
  <si>
    <t>Разом</t>
  </si>
  <si>
    <t>видатки споживання</t>
  </si>
  <si>
    <t>з них</t>
  </si>
  <si>
    <t>видатки
розвитку</t>
  </si>
  <si>
    <t>у тому числі бюджет розвитку</t>
  </si>
  <si>
    <t>оплата
праці</t>
  </si>
  <si>
    <t>комунальні послуги та енергоносії</t>
  </si>
  <si>
    <t>0200000</t>
  </si>
  <si>
    <t>Виконавчий комітет Білозірської сільської ради</t>
  </si>
  <si>
    <t>0210000</t>
  </si>
  <si>
    <t>0100</t>
  </si>
  <si>
    <t>ДЕРЖАВНЕ УПРАВЛІННЯ</t>
  </si>
  <si>
    <t>0210160</t>
  </si>
  <si>
    <t>0160</t>
  </si>
  <si>
    <t>0111</t>
  </si>
  <si>
    <t>Керівництво і управління у відповідній сфері у містах (місті Києві), селищах, селах, об’єднаних територіальних громадах</t>
  </si>
  <si>
    <t>ОСВІТА</t>
  </si>
  <si>
    <t>0211010</t>
  </si>
  <si>
    <t>1010</t>
  </si>
  <si>
    <t>0910</t>
  </si>
  <si>
    <t>Надання дошкільної освіти</t>
  </si>
  <si>
    <t>в т.ч.  за рахунок коштів місцевого бюджету</t>
  </si>
  <si>
    <t>0211021</t>
  </si>
  <si>
    <t>1021</t>
  </si>
  <si>
    <t>0921</t>
  </si>
  <si>
    <t>в т.ч. 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</si>
  <si>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0211031</t>
  </si>
  <si>
    <t>1031</t>
  </si>
  <si>
    <t>0211160</t>
  </si>
  <si>
    <t>0990</t>
  </si>
  <si>
    <t>Забезпечення діяльності центрів професійного розвитку педагогічних працівників</t>
  </si>
  <si>
    <t>в. т.ч.  за рахунок субвенції з інших місцевих бюджетів</t>
  </si>
  <si>
    <t>ОХОРОНА ЗДОРОВЯ</t>
  </si>
  <si>
    <t>0212111</t>
  </si>
  <si>
    <t>0726</t>
  </si>
  <si>
    <t>Первинна медична допомога населенню, що надається центрами первинної медичної (медико-санітарної) допомоги</t>
  </si>
  <si>
    <t>0212152</t>
  </si>
  <si>
    <t>0763</t>
  </si>
  <si>
    <t>Інші програми та заходи у сфері охорони здоров’я</t>
  </si>
  <si>
    <t>СОЦІАЛЬНИЙ ЗАХИСТ ТА СОЦІАЛЬНЕ ЗАБЕЗПЕЧЕННЯ</t>
  </si>
  <si>
    <t>0213032</t>
  </si>
  <si>
    <t>3032</t>
  </si>
  <si>
    <t>1070</t>
  </si>
  <si>
    <t>Надання пільг окремим категоріям громадян з оплати послуг зв'язку</t>
  </si>
  <si>
    <t>0213033</t>
  </si>
  <si>
    <t>3033</t>
  </si>
  <si>
    <t>Компенсаційні виплати на пільговий проїзд автомобільним транспортом окремим категоріям громадян</t>
  </si>
  <si>
    <t>0213035</t>
  </si>
  <si>
    <t>3035</t>
  </si>
  <si>
    <t>Компенсаційні виплати за пільговий проїзд окремих категорій громадян на залізничному транспорті</t>
  </si>
  <si>
    <t>0213050</t>
  </si>
  <si>
    <t>3050</t>
  </si>
  <si>
    <t>Пільгове медичне обслуговування осіб, які постраждали внаслідок Чорнобильської катастрофи</t>
  </si>
  <si>
    <t>0213090</t>
  </si>
  <si>
    <t>3090</t>
  </si>
  <si>
    <t>Видатки на поховання учасників бойових дій та осіб з інвалідністю внаслідок війни</t>
  </si>
  <si>
    <t>0213160</t>
  </si>
  <si>
    <t>3160</t>
  </si>
  <si>
    <t xml:space="preserve">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t>
  </si>
  <si>
    <t>0213171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</si>
  <si>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</si>
  <si>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0213241</t>
  </si>
  <si>
    <t>Забезпечення діяльності інших закладів у сфері соціального захисту і соціального забезпечення</t>
  </si>
  <si>
    <t>0213242</t>
  </si>
  <si>
    <t>1090</t>
  </si>
  <si>
    <t>Інші заходи у сфері соціального захисту і соціального забезпечення</t>
  </si>
  <si>
    <t>КУЛЬТУРА І МИСТЕЦТВО</t>
  </si>
  <si>
    <t>0214030</t>
  </si>
  <si>
    <t>0824</t>
  </si>
  <si>
    <t>Забезпечення діяльності бібліотек</t>
  </si>
  <si>
    <t>0214060</t>
  </si>
  <si>
    <t>0828</t>
  </si>
  <si>
    <t>Забезпечення діяльності палаців i будинків культури, клубів, центрів дозвілля та iнших клубних закладів</t>
  </si>
  <si>
    <t>0214082</t>
  </si>
  <si>
    <t>0829</t>
  </si>
  <si>
    <t>Інші заходи в галузі культури і мистецтва</t>
  </si>
  <si>
    <t>ФІЗИЧНА КУЛЬТУРА І СПОРТ</t>
  </si>
  <si>
    <t>0215062</t>
  </si>
  <si>
    <t>0810</t>
  </si>
  <si>
    <t>Підтримка спорту вищих досягнень та організацій, які здійснюють фізкультурно-спортивну діяльність в регіоні</t>
  </si>
  <si>
    <t>ЖИТЛОВО - КОМУНАЛЬНЕ ПІДПРИЄМСТВО</t>
  </si>
  <si>
    <t>0216020</t>
  </si>
  <si>
    <t>6020</t>
  </si>
  <si>
    <t>0620</t>
  </si>
  <si>
    <t>Забезпечення функціонування підприємств, установ та організацій, що виробляють, виконують та/або надають житлово-комунальні послуги</t>
  </si>
  <si>
    <t>0216030</t>
  </si>
  <si>
    <t>6030</t>
  </si>
  <si>
    <t>Організація благоустрою населених пунктів</t>
  </si>
  <si>
    <t>0217130</t>
  </si>
  <si>
    <t>7130</t>
  </si>
  <si>
    <t>0421</t>
  </si>
  <si>
    <t>Здійснення заходів із землеустрою</t>
  </si>
  <si>
    <t>0217461</t>
  </si>
  <si>
    <t>7461</t>
  </si>
  <si>
    <t>0456</t>
  </si>
  <si>
    <t>Утримання та розвиток автомобільних доріг та дорожньої інфраструктури за рахунок коштів місцевого бюджету</t>
  </si>
  <si>
    <t>0217691</t>
  </si>
  <si>
    <t>7691</t>
  </si>
  <si>
    <t>0490</t>
  </si>
  <si>
    <t>0218230</t>
  </si>
  <si>
    <t>8230</t>
  </si>
  <si>
    <t>0380</t>
  </si>
  <si>
    <t>Інші заходи громадського порядку та безпеки</t>
  </si>
  <si>
    <t>8311</t>
  </si>
  <si>
    <t>0511</t>
  </si>
  <si>
    <t>Охорона та раціональне використання природних ресурсів</t>
  </si>
  <si>
    <t>8700</t>
  </si>
  <si>
    <t>РЕЗЕРВНИЙ ФОНД</t>
  </si>
  <si>
    <t>0133</t>
  </si>
  <si>
    <t>3700000</t>
  </si>
  <si>
    <t>3710000</t>
  </si>
  <si>
    <t>9770</t>
  </si>
  <si>
    <t>0180</t>
  </si>
  <si>
    <t>Інші субвенції з місцевого бюджету</t>
  </si>
  <si>
    <t>Всього</t>
  </si>
  <si>
    <t>41033900</t>
  </si>
  <si>
    <t>Освітня субвенція з державного бюджету місцевим бюджетам</t>
  </si>
  <si>
    <t>41053900</t>
  </si>
  <si>
    <t>0210180</t>
  </si>
  <si>
    <t>Інша діяльність у сфері державного управління</t>
  </si>
  <si>
    <t>МІЖБЮДЖЕТНІ ТРАНСФЕРТИ</t>
  </si>
  <si>
    <t/>
  </si>
  <si>
    <t>41050000</t>
  </si>
  <si>
    <t>Субвенції з місцевих бюджетів іншим місцевим бюджетам</t>
  </si>
  <si>
    <t>бюджету Білозірської сільської територіальної громади на 2024 рік</t>
  </si>
  <si>
    <t>Плата за оренду майна бюджетних установ, що здійснюється відповідно до Закону України «Про оренду державного та комунального майна»</t>
  </si>
  <si>
    <t>41030000</t>
  </si>
  <si>
    <t>Субвенції з державного бюджету місцевим бюджетам</t>
  </si>
  <si>
    <t>"Про бюджет Білозірської сільської  територіальної громади  на 2024 рік"  (2350100000)</t>
  </si>
  <si>
    <t>Фінансування бюджету  Білозірської сільської  територіальної громади на 2024 рік</t>
  </si>
  <si>
    <t>Розподіл видатків бюджету Білозірської сільської  територіальної громади на 2024 рік</t>
  </si>
  <si>
    <t>Надання загальної середньої освіти закладами загальної середньої освіти за рахунок коштів місцевого бюджету</t>
  </si>
  <si>
    <t xml:space="preserve">Надання загальної середньої освіти закладами загальної середньої освіти за рахунок коштів освітньої субвенції </t>
  </si>
  <si>
    <t>7000</t>
  </si>
  <si>
    <t>ЕКОНОМІЧНА ДІЯЛЬНІСТЬ</t>
  </si>
  <si>
    <t>0217350</t>
  </si>
  <si>
    <t>7350</t>
  </si>
  <si>
    <t>0443</t>
  </si>
  <si>
    <t>Розроблення схем планування та забудови територій (містобудівної документації)</t>
  </si>
  <si>
    <t>ІНША ДІЯЛЬНІСТЬ</t>
  </si>
  <si>
    <t>0218130</t>
  </si>
  <si>
    <t>8130</t>
  </si>
  <si>
    <t>0320</t>
  </si>
  <si>
    <t>Забезпечення діяльності місцевої та добровільної пожежної охорони</t>
  </si>
  <si>
    <t>0217680</t>
  </si>
  <si>
    <t>7680</t>
  </si>
  <si>
    <t>Членські внески до асоціацій органів місцевого самоврядування</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</si>
  <si>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t>
  </si>
  <si>
    <t>0217321</t>
  </si>
  <si>
    <t>7321</t>
  </si>
  <si>
    <t>Будівництво освітніх установ та закладів</t>
  </si>
  <si>
    <t>8000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</si>
  <si>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</si>
  <si>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9000</t>
  </si>
  <si>
    <t xml:space="preserve">до  рішення Білозірської сільської  ради   від 20.12.2023 № 64-35/VIII
</t>
  </si>
  <si>
    <t>до  рішення Білозірської сільської  ради   від 20.12.2023 № 64-35/VIII</t>
  </si>
  <si>
    <t>3140</t>
  </si>
  <si>
    <t>7351</t>
  </si>
  <si>
    <t>8240</t>
  </si>
  <si>
    <t xml:space="preserve">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t>
  </si>
  <si>
    <t>0211291</t>
  </si>
  <si>
    <t xml:space="preserve">0217351 </t>
  </si>
  <si>
    <t>Розроблення комплексних планів просторового розвитку територій територіальних громад</t>
  </si>
  <si>
    <t>0215011</t>
  </si>
  <si>
    <t>Проведення навчально-тренувальних зборів і змагань з олімпійських видів спорту</t>
  </si>
  <si>
    <t>Субвенція з місцевого бюджету державному бюджету на виконання програм соціально-економічного розвитку регіонів</t>
  </si>
  <si>
    <t>0213140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</si>
  <si>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</si>
  <si>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</si>
  <si>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0218240</t>
  </si>
  <si>
    <t>Заходи та роботи з територіальної оборони</t>
  </si>
  <si>
    <t>0211292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</si>
  <si>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</si>
  <si>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в т.ч.  за рахунок залишку коштів освітньої субвенції з державного бюджету місцевим бюджетам, що утворився на початок бюджетного періоду</t>
  </si>
  <si>
    <t xml:space="preserve">Оборот.залишок </t>
  </si>
  <si>
    <t>дефіцит ЗФ</t>
  </si>
  <si>
    <t>дефіцит СФ</t>
  </si>
  <si>
    <t>зф</t>
  </si>
  <si>
    <t>сф</t>
  </si>
  <si>
    <t>бр</t>
  </si>
  <si>
    <t>в т.ч.  за рахунок субвенції  з місцевого бюджету за рахунок залишку коштів освітньої субвенції, що утворився на початок бюджетного періоду</t>
  </si>
  <si>
    <t>0218110</t>
  </si>
  <si>
    <t>8110</t>
  </si>
  <si>
    <t>Заходи із запобігання та ліквідації надзвичайних ситуацій та наслідків стихійного лиха</t>
  </si>
  <si>
    <t>Проведення навчально-тренувальних зборів і змагань з неолімпійських видів спорту</t>
  </si>
  <si>
    <t>0215012</t>
  </si>
  <si>
    <t>3718710</t>
  </si>
  <si>
    <t>Резервний фонд місцевого бюджету</t>
  </si>
  <si>
    <t>Фінансовий відділ  Білозірської сільської ради</t>
  </si>
  <si>
    <t>Фінансовий відділ Білозірської сільської ради</t>
  </si>
  <si>
    <t>7670</t>
  </si>
  <si>
    <t>0217670</t>
  </si>
  <si>
    <t>Внески до статутного капіталу суб’єктів господарювання</t>
  </si>
  <si>
    <t>Секретар сільської ради</t>
  </si>
  <si>
    <t>1600000</t>
  </si>
  <si>
    <t>1610000</t>
  </si>
  <si>
    <t>1610160</t>
  </si>
  <si>
    <t>1618311</t>
  </si>
  <si>
    <t>1617130</t>
  </si>
  <si>
    <t>Управління містобудування та архітектури Білозірської сільської ради</t>
  </si>
  <si>
    <t>1616020</t>
  </si>
  <si>
    <t>0211200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</si>
  <si>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</si>
  <si>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</si>
  <si>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в т.ч за рахунок:Субвенція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</si>
  <si>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0211210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</si>
  <si>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</si>
  <si>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</si>
  <si>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в т.ч за рахунок:Надання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</si>
  <si>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резервний фонд</t>
  </si>
  <si>
    <t>0211061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</si>
  <si>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</si>
  <si>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</si>
  <si>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0211403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</si>
  <si>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</si>
  <si>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</si>
  <si>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в т.ч за рахунок:Забезпечення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</si>
  <si>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0217650</t>
  </si>
  <si>
    <t>7650</t>
  </si>
  <si>
    <t>Проведення експертної  грошової  оцінки  земельної ділянки чи права на неї</t>
  </si>
  <si>
    <t>0211181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</si>
  <si>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</si>
  <si>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</si>
  <si>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0211182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</si>
  <si>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</si>
  <si>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</si>
  <si>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в т.ч за рахунок: 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</si>
  <si>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0213193</t>
  </si>
  <si>
    <t>3193</t>
  </si>
  <si>
    <t>1030</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</si>
  <si>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</si>
  <si>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в т.ч: за рахунок 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</si>
  <si>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(в редакції рішення сесії  від  11.11.2024 р.№ 79-2/VIII)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</si>
</sst>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Red]\-#,##0.00\ "/>
    <numFmt numFmtId="165" formatCode="#0.00"/>
  </numFmts>
  <fonts count="51">
    <font>
      <sz val="11"/>
      <color rgb="FF000000"/>
      <name val="Calibri"/>
      <family val="2"/>
      <charset val="1"/>
    </font>
    <font>
      <sz val="11"/>
      <color rgb="FFFF0000"/>
      <name val="Calibri"/>
      <family val="2"/>
      <charset val="1"/>
    </font>
    <font>
      <sz val="9"/>
      <color rgb="FF000000"/>
      <name val="Arial"/>
      <family val="2"/>
      <charset val="204"/>
    </font>
    <font>
      <sz val="10"/>
      <name val="Arial"/>
      <family val="2"/>
      <charset val="204"/>
    </font>
    <font>
      <sz val="9"/>
      <color rgb="FF000000"/>
      <name val="Times New Roman"/>
      <family val="1"/>
      <charset val="204"/>
    </font>
    <font>
      <sz val="10"/>
      <color rgb="FF000000"/>
      <name val="Times New Roman"/>
      <family val="1"/>
      <charset val="204"/>
    </font>
    <font>
      <b/>
      <sz val="12"/>
      <color rgb="FF000000"/>
      <name val="Times New Roman"/>
      <family val="1"/>
      <charset val="204"/>
    </font>
    <font>
      <b/>
      <sz val="14"/>
      <color rgb="FF000000"/>
      <name val="Times New Roman"/>
      <family val="1"/>
      <charset val="204"/>
    </font>
    <font>
      <sz val="7"/>
      <color rgb="FF000000"/>
      <name val="Arial"/>
      <family val="2"/>
      <charset val="204"/>
    </font>
    <font>
      <sz val="6"/>
      <color rgb="FF000000"/>
      <name val="Times New Roman"/>
      <family val="1"/>
      <charset val="204"/>
    </font>
    <font>
      <b/>
      <sz val="10"/>
      <color rgb="FF000000"/>
      <name val="Times New Roman"/>
      <family val="1"/>
      <charset val="204"/>
    </font>
    <font>
      <b/>
      <sz val="11"/>
      <color rgb="FF000000"/>
      <name val="Times New Roman"/>
      <family val="1"/>
      <charset val="204"/>
    </font>
    <font>
      <sz val="12"/>
      <color rgb="FF000000"/>
      <name val="Times New Roman"/>
      <family val="1"/>
      <charset val="204"/>
    </font>
    <font>
      <i/>
      <sz val="12"/>
      <color rgb="FF000000"/>
      <name val="Times New Roman"/>
      <family val="1"/>
      <charset val="204"/>
    </font>
    <font>
      <i/>
      <sz val="10"/>
      <color rgb="FF000000"/>
      <name val="Times New Roman"/>
      <family val="1"/>
      <charset val="204"/>
    </font>
    <font>
      <i/>
      <sz val="9"/>
      <color rgb="FF000000"/>
      <name val="Times New Roman"/>
      <family val="1"/>
      <charset val="204"/>
    </font>
    <font>
      <sz val="9"/>
      <name val="Arial"/>
      <family val="2"/>
      <charset val="204"/>
    </font>
    <font>
      <sz val="9"/>
      <name val="Times New Roman"/>
      <family val="1"/>
      <charset val="204"/>
    </font>
    <font>
      <sz val="8"/>
      <color rgb="FF000000"/>
      <name val="Arial"/>
      <family val="2"/>
      <charset val="204"/>
    </font>
    <font>
      <sz val="9"/>
      <color rgb="FFFF0000"/>
      <name val="Arial"/>
      <family val="2"/>
      <charset val="204"/>
    </font>
    <font>
      <b/>
      <sz val="11"/>
      <color rgb="FF000000"/>
      <name val="Arial"/>
      <family val="2"/>
      <charset val="204"/>
    </font>
    <font>
      <b/>
      <sz val="8"/>
      <color rgb="FF000000"/>
      <name val="Arial"/>
      <family val="2"/>
      <charset val="204"/>
    </font>
    <font>
      <sz val="8"/>
      <color rgb="FF000000"/>
      <name val="Times New Roman"/>
      <family val="1"/>
      <charset val="204"/>
    </font>
    <font>
      <b/>
      <sz val="8"/>
      <color rgb="FF000000"/>
      <name val="Times New Roman"/>
      <family val="1"/>
      <charset val="204"/>
    </font>
    <font>
      <i/>
      <sz val="8"/>
      <color rgb="FF000000"/>
      <name val="Times New Roman"/>
      <family val="1"/>
      <charset val="204"/>
    </font>
    <font>
      <sz val="8"/>
      <name val="Times New Roman"/>
      <family val="1"/>
      <charset val="204"/>
    </font>
    <font>
      <sz val="8"/>
      <color rgb="FFFF0000"/>
      <name val="Times New Roman"/>
      <family val="1"/>
      <charset val="204"/>
    </font>
    <font>
      <i/>
      <sz val="8"/>
      <name val="Times New Roman"/>
      <family val="1"/>
      <charset val="204"/>
    </font>
    <font>
      <b/>
      <sz val="9"/>
      <color rgb="FF000000"/>
      <name val="Times New Roman"/>
      <family val="1"/>
      <charset val="204"/>
    </font>
    <font>
      <sz val="9"/>
      <color theme="1"/>
      <name val="Times New Roman"/>
      <family val="1"/>
      <charset val="204"/>
    </font>
    <font>
      <b/>
      <sz val="9"/>
      <color theme="1"/>
      <name val="Times New Roman"/>
      <family val="1"/>
      <charset val="204"/>
    </font>
    <font>
      <sz val="10"/>
      <color theme="1"/>
      <name val="Times New Roman"/>
      <family val="1"/>
      <charset val="204"/>
    </font>
    <font>
      <sz val="8"/>
      <color theme="1"/>
      <name val="Times New Roman"/>
      <family val="1"/>
      <charset val="204"/>
    </font>
    <font>
      <b/>
      <sz val="8"/>
      <color theme="1"/>
      <name val="Times New Roman"/>
      <family val="1"/>
      <charset val="204"/>
    </font>
    <font>
      <b/>
      <sz val="11"/>
      <color theme="1"/>
      <name val="Times New Roman"/>
      <family val="1"/>
      <charset val="204"/>
    </font>
    <font>
      <sz val="11"/>
      <color theme="1"/>
      <name val="Times New Roman"/>
      <family val="1"/>
      <charset val="204"/>
    </font>
    <font>
      <sz val="7"/>
      <color theme="1"/>
      <name val="Times New Roman"/>
      <family val="1"/>
      <charset val="204"/>
    </font>
    <font>
      <sz val="6"/>
      <color theme="1"/>
      <name val="Times New Roman"/>
      <family val="1"/>
      <charset val="204"/>
    </font>
    <font>
      <sz val="9"/>
      <color theme="1"/>
      <name val="SansSerif"/>
    </font>
    <font>
      <sz val="11"/>
      <color theme="1"/>
      <name val="Calibri"/>
      <family val="2"/>
      <charset val="1"/>
    </font>
    <font>
      <b/>
      <sz val="7"/>
      <color theme="1"/>
      <name val="Times New Roman"/>
      <family val="1"/>
      <charset val="204"/>
    </font>
    <font>
      <b/>
      <sz val="5"/>
      <color theme="1"/>
      <name val="Times New Roman"/>
      <family val="1"/>
      <charset val="204"/>
    </font>
    <font>
      <sz val="12"/>
      <color theme="1"/>
      <name val="Times New Roman"/>
      <family val="1"/>
      <charset val="204"/>
    </font>
    <font>
      <b/>
      <sz val="7"/>
      <color theme="1"/>
      <name val="Arial"/>
      <family val="2"/>
      <charset val="204"/>
    </font>
    <font>
      <b/>
      <sz val="8"/>
      <color theme="1"/>
      <name val="Arial"/>
      <family val="2"/>
      <charset val="204"/>
    </font>
    <font>
      <sz val="7"/>
      <color theme="1"/>
      <name val="Arial"/>
      <family val="2"/>
      <charset val="204"/>
    </font>
    <font>
      <sz val="9"/>
      <color rgb="FF000000"/>
      <name val="Calibri"/>
      <family val="2"/>
      <charset val="1"/>
    </font>
    <font>
      <sz val="11"/>
      <name val="Calibri"/>
      <family val="2"/>
      <charset val="1"/>
    </font>
    <font>
      <b/>
      <sz val="9"/>
      <name val="Times New Roman"/>
      <family val="1"/>
      <charset val="204"/>
    </font>
    <font>
      <sz val="10"/>
      <name val="Calibri"/>
      <family val="2"/>
      <charset val="1"/>
    </font>
    <font>
      <b/>
      <sz val="6"/>
      <color indexed="8"/>
      <name val="Times New Roman"/>
      <family val="1"/>
      <charset val="204"/>
    </font>
  </fonts>
  <fills count="14">
    <fill>
      <patternFill patternType="none"/>
    </fill>
    <fill>
      <patternFill patternType="gray125"/>
    </fill>
    <fill>
      <patternFill patternType="solid">
        <fgColor rgb="FFFFFFFF"/>
        <bgColor rgb="FFF2F2F2"/>
      </patternFill>
    </fill>
    <fill>
      <patternFill patternType="solid">
        <fgColor rgb="FFCCFFCC"/>
        <bgColor rgb="FFCCFFFF"/>
      </patternFill>
    </fill>
    <fill>
      <patternFill patternType="solid">
        <fgColor theme="0"/>
        <bgColor rgb="FFBCE4E5"/>
      </patternFill>
    </fill>
    <fill>
      <patternFill patternType="solid">
        <fgColor theme="0"/>
        <bgColor indexed="64"/>
      </patternFill>
    </fill>
    <fill>
      <patternFill patternType="solid">
        <fgColor theme="0"/>
        <bgColor rgb="FFF2F2F2"/>
      </patternFill>
    </fill>
    <fill>
      <patternFill patternType="solid">
        <fgColor theme="0"/>
        <bgColor rgb="FFB9CDE5"/>
      </patternFill>
    </fill>
    <fill>
      <patternFill patternType="solid">
        <fgColor theme="0"/>
        <bgColor rgb="FFCCC1DA"/>
      </patternFill>
    </fill>
    <fill>
      <patternFill patternType="solid">
        <fgColor theme="0"/>
        <bgColor rgb="FFFFFFFF"/>
      </patternFill>
    </fill>
    <fill>
      <patternFill patternType="solid">
        <fgColor theme="4" tint="0.79998168889431442"/>
        <bgColor indexed="64"/>
      </patternFill>
    </fill>
    <fill>
      <patternFill patternType="solid">
        <fgColor theme="4" tint="0.79998168889431442"/>
        <bgColor rgb="FFCCC1DA"/>
      </patternFill>
    </fill>
    <fill>
      <patternFill patternType="solid">
        <fgColor theme="4" tint="0.79998168889431442"/>
        <bgColor rgb="FFBCE4E5"/>
      </patternFill>
    </fill>
    <fill>
      <patternFill patternType="solid">
        <fgColor theme="4" tint="0.79998168889431442"/>
        <bgColor rgb="FFF2F2F2"/>
      </patternFill>
    </fill>
  </fills>
  <borders count="28">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312">
    <xf numFmtId="0" fontId="0" fillId="0" borderId="0" xfId="0"/>
    <xf numFmtId="0" fontId="0" fillId="0" borderId="0" xfId="0" applyFont="1"/>
    <xf numFmtId="0" fontId="5" fillId="0" borderId="0" xfId="1" applyFont="1" applyAlignment="1">
      <alignment vertical="center"/>
    </xf>
    <xf numFmtId="0" fontId="5" fillId="0" borderId="0" xfId="1" applyFont="1"/>
    <xf numFmtId="0" fontId="8" fillId="0" borderId="3" xfId="0" applyFont="1" applyBorder="1" applyAlignment="1" applyProtection="1">
      <alignment horizontal="center" vertical="center" wrapText="1"/>
    </xf>
    <xf numFmtId="0" fontId="7" fillId="0" borderId="0" xfId="1" applyFont="1" applyAlignment="1">
      <alignment horizontal="center" vertical="center" wrapText="1"/>
    </xf>
    <xf numFmtId="0" fontId="9" fillId="0" borderId="1" xfId="0" applyFont="1" applyBorder="1" applyAlignment="1" applyProtection="1">
      <alignment horizontal="center" vertical="center" wrapText="1"/>
    </xf>
    <xf numFmtId="0" fontId="10" fillId="0" borderId="0" xfId="1" applyFont="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11" fillId="0" borderId="0" xfId="1" applyFont="1"/>
    <xf numFmtId="0" fontId="6" fillId="3" borderId="4" xfId="1" applyFont="1" applyFill="1" applyBorder="1" applyAlignment="1">
      <alignment vertical="center"/>
    </xf>
    <xf numFmtId="0" fontId="6" fillId="3" borderId="5" xfId="1" applyFont="1" applyFill="1" applyBorder="1" applyAlignment="1">
      <alignment vertical="center" wrapText="1"/>
    </xf>
    <xf numFmtId="164" fontId="6" fillId="3" borderId="6" xfId="1" applyNumberFormat="1" applyFont="1" applyFill="1" applyBorder="1" applyAlignment="1">
      <alignment vertical="center"/>
    </xf>
    <xf numFmtId="164" fontId="6" fillId="3" borderId="4" xfId="1" applyNumberFormat="1" applyFont="1" applyFill="1" applyBorder="1" applyAlignment="1">
      <alignment vertical="center"/>
    </xf>
    <xf numFmtId="164" fontId="6" fillId="3" borderId="13" xfId="1" applyNumberFormat="1" applyFont="1" applyFill="1" applyBorder="1" applyAlignment="1">
      <alignment vertical="center"/>
    </xf>
    <xf numFmtId="164" fontId="6" fillId="3" borderId="5" xfId="1" applyNumberFormat="1" applyFont="1" applyFill="1" applyBorder="1" applyAlignment="1">
      <alignment vertical="center"/>
    </xf>
    <xf numFmtId="0" fontId="12" fillId="3" borderId="14" xfId="1" applyFont="1" applyFill="1" applyBorder="1" applyAlignment="1">
      <alignment vertical="center"/>
    </xf>
    <xf numFmtId="0" fontId="12" fillId="3" borderId="8" xfId="1" applyFont="1" applyFill="1" applyBorder="1" applyAlignment="1">
      <alignment vertical="center" wrapText="1"/>
    </xf>
    <xf numFmtId="164" fontId="12" fillId="3" borderId="15" xfId="1" applyNumberFormat="1" applyFont="1" applyFill="1" applyBorder="1" applyAlignment="1">
      <alignment vertical="center"/>
    </xf>
    <xf numFmtId="164" fontId="12" fillId="3" borderId="14" xfId="1" applyNumberFormat="1" applyFont="1" applyFill="1" applyBorder="1" applyAlignment="1">
      <alignment vertical="center"/>
    </xf>
    <xf numFmtId="164" fontId="12" fillId="3" borderId="7" xfId="1" applyNumberFormat="1" applyFont="1" applyFill="1" applyBorder="1" applyAlignment="1">
      <alignment vertical="center"/>
    </xf>
    <xf numFmtId="164" fontId="12" fillId="3" borderId="8" xfId="1" applyNumberFormat="1" applyFont="1" applyFill="1" applyBorder="1" applyAlignment="1">
      <alignment vertical="center"/>
    </xf>
    <xf numFmtId="0" fontId="12" fillId="0" borderId="14" xfId="1" applyFont="1" applyBorder="1" applyAlignment="1">
      <alignment vertical="center"/>
    </xf>
    <xf numFmtId="0" fontId="12" fillId="0" borderId="8" xfId="1" applyFont="1" applyBorder="1" applyAlignment="1">
      <alignment vertical="center" wrapText="1"/>
    </xf>
    <xf numFmtId="164" fontId="12" fillId="0" borderId="14" xfId="1" applyNumberFormat="1" applyFont="1" applyBorder="1" applyAlignment="1">
      <alignment vertical="center"/>
    </xf>
    <xf numFmtId="164" fontId="12" fillId="0" borderId="8" xfId="1" applyNumberFormat="1" applyFont="1" applyBorder="1" applyAlignment="1">
      <alignment vertical="center"/>
    </xf>
    <xf numFmtId="164" fontId="12" fillId="0" borderId="7" xfId="1" applyNumberFormat="1" applyFont="1" applyBorder="1" applyAlignment="1">
      <alignment vertical="center"/>
    </xf>
    <xf numFmtId="0" fontId="12" fillId="3" borderId="16" xfId="1" applyFont="1" applyFill="1" applyBorder="1" applyAlignment="1">
      <alignment vertical="center"/>
    </xf>
    <xf numFmtId="0" fontId="12" fillId="3" borderId="17" xfId="1" applyFont="1" applyFill="1" applyBorder="1" applyAlignment="1">
      <alignment vertical="center" wrapText="1"/>
    </xf>
    <xf numFmtId="0" fontId="12" fillId="0" borderId="16" xfId="1" applyFont="1" applyBorder="1" applyAlignment="1">
      <alignment vertical="center"/>
    </xf>
    <xf numFmtId="0" fontId="13" fillId="0" borderId="17" xfId="1" applyFont="1" applyBorder="1" applyAlignment="1">
      <alignment vertical="center" wrapText="1"/>
    </xf>
    <xf numFmtId="164" fontId="14" fillId="0" borderId="15" xfId="1" applyNumberFormat="1" applyFont="1" applyBorder="1" applyAlignment="1">
      <alignment vertical="center"/>
    </xf>
    <xf numFmtId="0" fontId="12" fillId="3" borderId="9" xfId="1" applyFont="1" applyFill="1" applyBorder="1" applyAlignment="1">
      <alignment horizontal="center" vertical="center"/>
    </xf>
    <xf numFmtId="0" fontId="12" fillId="3" borderId="10" xfId="1" applyFont="1" applyFill="1" applyBorder="1" applyAlignment="1">
      <alignment wrapText="1"/>
    </xf>
    <xf numFmtId="164" fontId="12" fillId="3" borderId="11" xfId="1" applyNumberFormat="1" applyFont="1" applyFill="1" applyBorder="1" applyAlignment="1">
      <alignment vertical="center"/>
    </xf>
    <xf numFmtId="164" fontId="12" fillId="3" borderId="9" xfId="1" applyNumberFormat="1" applyFont="1" applyFill="1" applyBorder="1" applyAlignment="1">
      <alignment vertical="center"/>
    </xf>
    <xf numFmtId="0" fontId="15" fillId="0" borderId="17" xfId="1" applyFont="1" applyBorder="1" applyAlignment="1">
      <alignment vertical="center" wrapText="1"/>
    </xf>
    <xf numFmtId="164" fontId="12" fillId="3" borderId="12" xfId="1" applyNumberFormat="1" applyFont="1" applyFill="1" applyBorder="1" applyAlignment="1">
      <alignment vertical="center"/>
    </xf>
    <xf numFmtId="164" fontId="12" fillId="3" borderId="10" xfId="1" applyNumberFormat="1" applyFont="1" applyFill="1" applyBorder="1" applyAlignment="1">
      <alignment vertical="center"/>
    </xf>
    <xf numFmtId="0" fontId="6" fillId="3" borderId="0" xfId="1" applyFont="1" applyFill="1" applyBorder="1" applyAlignment="1">
      <alignment vertical="center"/>
    </xf>
    <xf numFmtId="0" fontId="6" fillId="3" borderId="0" xfId="1" applyFont="1" applyFill="1" applyBorder="1" applyAlignment="1">
      <alignment wrapText="1"/>
    </xf>
    <xf numFmtId="164" fontId="6" fillId="3" borderId="0" xfId="1" applyNumberFormat="1" applyFont="1" applyFill="1" applyBorder="1" applyAlignment="1">
      <alignment vertical="center"/>
    </xf>
    <xf numFmtId="0" fontId="5" fillId="0" borderId="0" xfId="1" applyFont="1" applyBorder="1" applyAlignment="1">
      <alignment vertical="center"/>
    </xf>
    <xf numFmtId="0" fontId="5" fillId="0" borderId="0" xfId="1" applyFont="1" applyBorder="1" applyAlignment="1">
      <alignment vertical="center" wrapText="1"/>
    </xf>
    <xf numFmtId="0" fontId="12" fillId="0" borderId="0" xfId="1" applyFont="1" applyAlignment="1">
      <alignment vertical="center"/>
    </xf>
    <xf numFmtId="164" fontId="12" fillId="0" borderId="0" xfId="1" applyNumberFormat="1" applyFont="1" applyAlignment="1">
      <alignment horizontal="center" vertical="center"/>
    </xf>
    <xf numFmtId="0" fontId="12" fillId="0" borderId="0" xfId="1" applyFont="1" applyAlignment="1">
      <alignment horizontal="right" vertical="center"/>
    </xf>
    <xf numFmtId="0" fontId="5" fillId="0" borderId="0" xfId="1" applyFont="1" applyAlignment="1">
      <alignment horizontal="center" vertical="center"/>
    </xf>
    <xf numFmtId="4" fontId="22" fillId="4" borderId="2" xfId="0" applyNumberFormat="1" applyFont="1" applyFill="1" applyBorder="1" applyAlignment="1" applyProtection="1">
      <alignment horizontal="right" vertical="center" wrapText="1"/>
    </xf>
    <xf numFmtId="49" fontId="22" fillId="5" borderId="2" xfId="0" applyNumberFormat="1" applyFont="1" applyFill="1" applyBorder="1" applyAlignment="1" applyProtection="1">
      <alignment horizontal="center" vertical="center" wrapText="1"/>
    </xf>
    <xf numFmtId="0" fontId="22" fillId="5" borderId="2" xfId="0" applyFont="1" applyFill="1" applyBorder="1" applyAlignment="1" applyProtection="1">
      <alignment horizontal="left" vertical="top" wrapText="1"/>
    </xf>
    <xf numFmtId="0" fontId="32" fillId="0" borderId="0" xfId="0" applyFont="1" applyBorder="1" applyAlignment="1" applyProtection="1">
      <alignment horizontal="right" vertical="top" wrapText="1"/>
    </xf>
    <xf numFmtId="0" fontId="33" fillId="0" borderId="0" xfId="0" applyFont="1" applyBorder="1" applyAlignment="1" applyProtection="1">
      <alignment vertical="top" wrapText="1"/>
    </xf>
    <xf numFmtId="0" fontId="32" fillId="0" borderId="0" xfId="0" applyFont="1" applyAlignment="1">
      <alignment horizontal="right"/>
    </xf>
    <xf numFmtId="0" fontId="29" fillId="0" borderId="0" xfId="0" applyFont="1" applyBorder="1" applyAlignment="1" applyProtection="1">
      <alignment vertical="top" wrapText="1"/>
    </xf>
    <xf numFmtId="0" fontId="29" fillId="0" borderId="0" xfId="0" applyFont="1" applyBorder="1" applyAlignment="1" applyProtection="1">
      <alignment vertical="center" wrapText="1"/>
    </xf>
    <xf numFmtId="0" fontId="29" fillId="0" borderId="0" xfId="0" applyFont="1" applyBorder="1" applyAlignment="1" applyProtection="1">
      <alignment horizontal="left" vertical="top" wrapText="1"/>
    </xf>
    <xf numFmtId="0" fontId="35" fillId="0" borderId="0" xfId="0" applyFont="1"/>
    <xf numFmtId="0" fontId="38" fillId="0" borderId="0" xfId="0" applyFont="1" applyBorder="1" applyAlignment="1" applyProtection="1">
      <alignment horizontal="left" vertical="top" wrapText="1"/>
    </xf>
    <xf numFmtId="0" fontId="36" fillId="0" borderId="0" xfId="0" applyFont="1" applyBorder="1" applyAlignment="1" applyProtection="1">
      <alignment horizontal="left" vertical="top" wrapText="1"/>
    </xf>
    <xf numFmtId="0" fontId="39" fillId="0" borderId="0" xfId="0" applyFont="1"/>
    <xf numFmtId="4" fontId="40" fillId="0" borderId="25" xfId="0" applyNumberFormat="1" applyFont="1" applyBorder="1" applyAlignment="1" applyProtection="1">
      <alignment horizontal="right" vertical="top" wrapText="1"/>
    </xf>
    <xf numFmtId="4" fontId="36" fillId="0" borderId="25" xfId="0" applyNumberFormat="1" applyFont="1" applyBorder="1" applyAlignment="1" applyProtection="1">
      <alignment horizontal="right" vertical="top" wrapText="1"/>
    </xf>
    <xf numFmtId="4" fontId="40" fillId="0" borderId="25" xfId="0" applyNumberFormat="1" applyFont="1" applyBorder="1" applyAlignment="1" applyProtection="1">
      <alignment horizontal="right" vertical="center" wrapText="1"/>
    </xf>
    <xf numFmtId="164" fontId="42" fillId="0" borderId="0" xfId="1" applyNumberFormat="1" applyFont="1" applyAlignment="1">
      <alignment horizontal="center" vertical="center"/>
    </xf>
    <xf numFmtId="0" fontId="42" fillId="0" borderId="0" xfId="1" applyFont="1" applyAlignment="1">
      <alignment horizontal="right" vertical="center"/>
    </xf>
    <xf numFmtId="0" fontId="31" fillId="0" borderId="0" xfId="1" applyFont="1" applyAlignment="1">
      <alignment horizontal="center" vertical="center"/>
    </xf>
    <xf numFmtId="0" fontId="31" fillId="0" borderId="0" xfId="1" applyFont="1"/>
    <xf numFmtId="0" fontId="40" fillId="0" borderId="25" xfId="0" applyFont="1" applyBorder="1" applyAlignment="1" applyProtection="1">
      <alignment horizontal="center" vertical="center" wrapText="1"/>
    </xf>
    <xf numFmtId="0" fontId="41" fillId="0" borderId="25" xfId="0" applyFont="1" applyBorder="1" applyAlignment="1" applyProtection="1">
      <alignment horizontal="center" vertical="center" wrapText="1"/>
    </xf>
    <xf numFmtId="0" fontId="37" fillId="0" borderId="25" xfId="0" applyFont="1" applyBorder="1" applyAlignment="1" applyProtection="1">
      <alignment horizontal="center" vertical="center" wrapText="1"/>
    </xf>
    <xf numFmtId="0" fontId="29" fillId="0" borderId="0" xfId="0" applyFont="1" applyBorder="1" applyAlignment="1" applyProtection="1">
      <alignment horizontal="right" vertical="top" wrapText="1"/>
    </xf>
    <xf numFmtId="0" fontId="43" fillId="0" borderId="25" xfId="0" applyFont="1" applyBorder="1" applyAlignment="1" applyProtection="1">
      <alignment horizontal="center" vertical="top" wrapText="1"/>
    </xf>
    <xf numFmtId="0" fontId="45" fillId="0" borderId="25" xfId="0" applyFont="1" applyBorder="1" applyAlignment="1" applyProtection="1">
      <alignment horizontal="center" vertical="top" wrapText="1"/>
    </xf>
    <xf numFmtId="0" fontId="29" fillId="0" borderId="0" xfId="0" applyFont="1" applyBorder="1" applyAlignment="1" applyProtection="1">
      <alignment horizontal="right" vertical="top" wrapText="1"/>
    </xf>
    <xf numFmtId="0" fontId="46" fillId="0" borderId="0" xfId="0" applyFont="1"/>
    <xf numFmtId="0" fontId="4" fillId="0" borderId="0" xfId="0" applyFont="1" applyAlignment="1">
      <alignment horizontal="right"/>
    </xf>
    <xf numFmtId="0" fontId="29" fillId="2" borderId="0" xfId="0" applyFont="1" applyFill="1" applyBorder="1" applyAlignment="1" applyProtection="1">
      <alignment horizontal="right" vertical="top" wrapText="1"/>
    </xf>
    <xf numFmtId="0" fontId="2" fillId="6" borderId="0" xfId="0" applyFont="1" applyFill="1" applyBorder="1" applyAlignment="1" applyProtection="1">
      <alignment horizontal="left" vertical="top" wrapText="1"/>
    </xf>
    <xf numFmtId="0" fontId="16" fillId="6" borderId="0" xfId="0" applyFont="1" applyFill="1" applyBorder="1" applyAlignment="1" applyProtection="1">
      <alignment horizontal="left" vertical="top" wrapText="1"/>
    </xf>
    <xf numFmtId="0" fontId="18" fillId="6" borderId="0" xfId="0" applyFont="1" applyFill="1" applyBorder="1" applyAlignment="1" applyProtection="1">
      <alignment horizontal="right" vertical="top" wrapText="1"/>
    </xf>
    <xf numFmtId="0" fontId="18" fillId="6" borderId="0" xfId="0" applyFont="1" applyFill="1" applyAlignment="1">
      <alignment horizontal="right"/>
    </xf>
    <xf numFmtId="0" fontId="17" fillId="6" borderId="0" xfId="0" applyFont="1" applyFill="1" applyBorder="1" applyAlignment="1" applyProtection="1">
      <alignment vertical="top" wrapText="1"/>
    </xf>
    <xf numFmtId="0" fontId="4" fillId="6" borderId="0" xfId="0" applyFont="1" applyFill="1" applyBorder="1" applyAlignment="1" applyProtection="1">
      <alignment vertical="top" wrapText="1"/>
    </xf>
    <xf numFmtId="0" fontId="17" fillId="6" borderId="0" xfId="0" applyFont="1" applyFill="1" applyBorder="1" applyAlignment="1" applyProtection="1">
      <alignment vertical="center" wrapText="1"/>
    </xf>
    <xf numFmtId="0" fontId="4" fillId="6" borderId="0" xfId="0" applyFont="1" applyFill="1" applyBorder="1" applyAlignment="1" applyProtection="1">
      <alignment vertical="center" wrapText="1"/>
    </xf>
    <xf numFmtId="0" fontId="19" fillId="6" borderId="0" xfId="0" applyFont="1" applyFill="1" applyBorder="1" applyAlignment="1" applyProtection="1">
      <alignment horizontal="left" vertical="top" wrapText="1"/>
    </xf>
    <xf numFmtId="0" fontId="20" fillId="6" borderId="0" xfId="0" applyFont="1" applyFill="1" applyBorder="1" applyAlignment="1" applyProtection="1">
      <alignment horizontal="center" vertical="top" wrapText="1"/>
    </xf>
    <xf numFmtId="0" fontId="21" fillId="6" borderId="0" xfId="0" applyFont="1" applyFill="1" applyBorder="1" applyAlignment="1" applyProtection="1">
      <alignment horizontal="center" wrapText="1"/>
    </xf>
    <xf numFmtId="0" fontId="22" fillId="5" borderId="0" xfId="0" applyFont="1" applyFill="1" applyBorder="1" applyAlignment="1" applyProtection="1">
      <alignment horizontal="left" vertical="top" wrapText="1"/>
    </xf>
    <xf numFmtId="0" fontId="22" fillId="5" borderId="0" xfId="0" applyFont="1" applyFill="1"/>
    <xf numFmtId="0" fontId="22" fillId="5" borderId="20" xfId="0" applyFont="1" applyFill="1" applyBorder="1" applyAlignment="1" applyProtection="1">
      <alignment horizontal="center" vertical="center" wrapText="1"/>
    </xf>
    <xf numFmtId="0" fontId="22" fillId="5" borderId="19" xfId="0" applyFont="1" applyFill="1" applyBorder="1" applyAlignment="1" applyProtection="1">
      <alignment horizontal="center" vertical="center" wrapText="1"/>
    </xf>
    <xf numFmtId="49" fontId="22" fillId="5" borderId="0" xfId="0" applyNumberFormat="1" applyFont="1" applyFill="1" applyAlignment="1">
      <alignment horizontal="center" vertical="center"/>
    </xf>
    <xf numFmtId="0" fontId="22" fillId="5" borderId="2" xfId="0" applyFont="1" applyFill="1" applyBorder="1" applyAlignment="1" applyProtection="1">
      <alignment horizontal="left" vertical="center" wrapText="1"/>
    </xf>
    <xf numFmtId="4" fontId="22" fillId="5" borderId="2" xfId="0" applyNumberFormat="1" applyFont="1" applyFill="1" applyBorder="1" applyAlignment="1" applyProtection="1">
      <alignment horizontal="right" vertical="center" wrapText="1"/>
    </xf>
    <xf numFmtId="4" fontId="25" fillId="5" borderId="2" xfId="0" applyNumberFormat="1" applyFont="1" applyFill="1" applyBorder="1" applyAlignment="1" applyProtection="1">
      <alignment horizontal="right" vertical="center" wrapText="1"/>
    </xf>
    <xf numFmtId="4" fontId="22" fillId="5" borderId="19" xfId="0" applyNumberFormat="1" applyFont="1" applyFill="1" applyBorder="1" applyAlignment="1" applyProtection="1">
      <alignment horizontal="right" vertical="center" wrapText="1"/>
    </xf>
    <xf numFmtId="0" fontId="22" fillId="5" borderId="2" xfId="0" applyFont="1" applyFill="1" applyBorder="1" applyAlignment="1" applyProtection="1">
      <alignment horizontal="center" wrapText="1"/>
    </xf>
    <xf numFmtId="0" fontId="22" fillId="5" borderId="18" xfId="0" applyFont="1" applyFill="1" applyBorder="1" applyAlignment="1" applyProtection="1">
      <alignment horizontal="center" wrapText="1"/>
    </xf>
    <xf numFmtId="0" fontId="4" fillId="5" borderId="2" xfId="0" applyFont="1" applyFill="1" applyBorder="1" applyAlignment="1" applyProtection="1">
      <alignment vertical="center" wrapText="1"/>
    </xf>
    <xf numFmtId="0" fontId="23" fillId="5" borderId="2" xfId="0" applyFont="1" applyFill="1" applyBorder="1" applyAlignment="1" applyProtection="1">
      <alignment horizontal="left" vertical="center" wrapText="1"/>
    </xf>
    <xf numFmtId="4" fontId="23" fillId="5" borderId="2" xfId="0" applyNumberFormat="1" applyFont="1" applyFill="1" applyBorder="1" applyAlignment="1" applyProtection="1">
      <alignment horizontal="right" vertical="center" wrapText="1"/>
    </xf>
    <xf numFmtId="4" fontId="22" fillId="5" borderId="0" xfId="0" applyNumberFormat="1" applyFont="1" applyFill="1"/>
    <xf numFmtId="4" fontId="24" fillId="5" borderId="2" xfId="0" applyNumberFormat="1" applyFont="1" applyFill="1" applyBorder="1" applyAlignment="1" applyProtection="1">
      <alignment horizontal="right" vertical="top" wrapText="1"/>
    </xf>
    <xf numFmtId="4" fontId="24" fillId="5" borderId="18" xfId="0" applyNumberFormat="1" applyFont="1" applyFill="1" applyBorder="1" applyAlignment="1" applyProtection="1">
      <alignment horizontal="right" vertical="top" wrapText="1"/>
    </xf>
    <xf numFmtId="4" fontId="22" fillId="5" borderId="19" xfId="0" applyNumberFormat="1" applyFont="1" applyFill="1" applyBorder="1" applyAlignment="1" applyProtection="1">
      <alignment horizontal="right" vertical="top" wrapText="1"/>
    </xf>
    <xf numFmtId="4" fontId="22" fillId="5" borderId="2" xfId="0" applyNumberFormat="1" applyFont="1" applyFill="1" applyBorder="1" applyAlignment="1" applyProtection="1">
      <alignment horizontal="right" vertical="top" wrapText="1"/>
    </xf>
    <xf numFmtId="0" fontId="24" fillId="5" borderId="2" xfId="0" applyFont="1" applyFill="1" applyBorder="1" applyAlignment="1" applyProtection="1">
      <alignment horizontal="left" vertical="top" wrapText="1"/>
    </xf>
    <xf numFmtId="4" fontId="24" fillId="5" borderId="19" xfId="0" applyNumberFormat="1" applyFont="1" applyFill="1" applyBorder="1" applyAlignment="1" applyProtection="1">
      <alignment horizontal="right" vertical="top" wrapText="1"/>
    </xf>
    <xf numFmtId="0" fontId="26" fillId="5" borderId="0" xfId="0" applyFont="1" applyFill="1" applyBorder="1" applyAlignment="1" applyProtection="1">
      <alignment horizontal="left" vertical="top" wrapText="1"/>
    </xf>
    <xf numFmtId="0" fontId="26" fillId="5" borderId="2" xfId="0" applyFont="1" applyFill="1" applyBorder="1" applyAlignment="1" applyProtection="1">
      <alignment horizontal="center" vertical="center" wrapText="1"/>
    </xf>
    <xf numFmtId="4" fontId="27" fillId="5" borderId="2" xfId="0" applyNumberFormat="1" applyFont="1" applyFill="1" applyBorder="1" applyAlignment="1" applyProtection="1">
      <alignment horizontal="right" vertical="top" wrapText="1"/>
    </xf>
    <xf numFmtId="0" fontId="26" fillId="5" borderId="0" xfId="0" applyFont="1" applyFill="1"/>
    <xf numFmtId="4" fontId="24" fillId="5" borderId="22" xfId="0" applyNumberFormat="1" applyFont="1" applyFill="1" applyBorder="1" applyAlignment="1" applyProtection="1">
      <alignment horizontal="right" vertical="top" wrapText="1"/>
    </xf>
    <xf numFmtId="4" fontId="22" fillId="5" borderId="22" xfId="0" applyNumberFormat="1" applyFont="1" applyFill="1" applyBorder="1" applyAlignment="1" applyProtection="1">
      <alignment horizontal="right" vertical="top" wrapText="1"/>
    </xf>
    <xf numFmtId="0" fontId="24" fillId="5" borderId="0" xfId="0" applyFont="1" applyFill="1" applyBorder="1" applyAlignment="1" applyProtection="1">
      <alignment horizontal="left" vertical="top" wrapText="1"/>
    </xf>
    <xf numFmtId="49" fontId="24" fillId="5" borderId="2" xfId="0" applyNumberFormat="1" applyFont="1" applyFill="1" applyBorder="1" applyAlignment="1" applyProtection="1">
      <alignment horizontal="center" vertical="center" wrapText="1"/>
    </xf>
    <xf numFmtId="0" fontId="24" fillId="5" borderId="0" xfId="0" applyFont="1" applyFill="1"/>
    <xf numFmtId="0" fontId="28" fillId="5" borderId="2" xfId="0" applyFont="1" applyFill="1" applyBorder="1" applyAlignment="1" applyProtection="1">
      <alignment horizontal="left" vertical="top" wrapText="1"/>
    </xf>
    <xf numFmtId="0" fontId="25" fillId="5" borderId="0" xfId="0" applyFont="1" applyFill="1" applyBorder="1" applyAlignment="1" applyProtection="1">
      <alignment horizontal="left" vertical="top" wrapText="1"/>
    </xf>
    <xf numFmtId="0" fontId="25" fillId="5" borderId="2" xfId="0" applyFont="1" applyFill="1" applyBorder="1" applyAlignment="1" applyProtection="1">
      <alignment horizontal="center" vertical="center" wrapText="1"/>
    </xf>
    <xf numFmtId="0" fontId="25" fillId="5" borderId="0" xfId="0" applyFont="1" applyFill="1"/>
    <xf numFmtId="49" fontId="25" fillId="5" borderId="2" xfId="0" applyNumberFormat="1" applyFont="1" applyFill="1" applyBorder="1" applyAlignment="1" applyProtection="1">
      <alignment horizontal="center" vertical="center" wrapText="1"/>
    </xf>
    <xf numFmtId="0" fontId="25" fillId="5" borderId="2" xfId="0" applyFont="1" applyFill="1" applyBorder="1" applyAlignment="1" applyProtection="1">
      <alignment horizontal="left" vertical="top" wrapText="1"/>
    </xf>
    <xf numFmtId="4" fontId="25" fillId="5" borderId="2" xfId="0" applyNumberFormat="1" applyFont="1" applyFill="1" applyBorder="1" applyAlignment="1" applyProtection="1">
      <alignment horizontal="right" vertical="top" wrapText="1"/>
    </xf>
    <xf numFmtId="4" fontId="25" fillId="5" borderId="18" xfId="0" applyNumberFormat="1" applyFont="1" applyFill="1" applyBorder="1" applyAlignment="1" applyProtection="1">
      <alignment horizontal="right" vertical="top" wrapText="1"/>
    </xf>
    <xf numFmtId="0" fontId="28" fillId="5" borderId="0" xfId="0" applyFont="1" applyFill="1" applyBorder="1" applyAlignment="1" applyProtection="1">
      <alignment horizontal="left" vertical="top" wrapText="1"/>
    </xf>
    <xf numFmtId="49" fontId="28" fillId="5" borderId="2" xfId="0" applyNumberFormat="1" applyFont="1" applyFill="1" applyBorder="1" applyAlignment="1" applyProtection="1">
      <alignment horizontal="center" vertical="center" wrapText="1"/>
    </xf>
    <xf numFmtId="0" fontId="28" fillId="5" borderId="2" xfId="0" applyFont="1" applyFill="1" applyBorder="1" applyAlignment="1" applyProtection="1">
      <alignment horizontal="center" vertical="center" wrapText="1"/>
    </xf>
    <xf numFmtId="4" fontId="28" fillId="5" borderId="2" xfId="0" applyNumberFormat="1" applyFont="1" applyFill="1" applyBorder="1" applyAlignment="1" applyProtection="1">
      <alignment horizontal="right" vertical="top" wrapText="1"/>
    </xf>
    <xf numFmtId="0" fontId="28" fillId="5" borderId="0" xfId="0" applyFont="1" applyFill="1"/>
    <xf numFmtId="0" fontId="24" fillId="5" borderId="2" xfId="0" applyFont="1" applyFill="1" applyBorder="1" applyAlignment="1" applyProtection="1">
      <alignment horizontal="left" vertical="center" wrapText="1"/>
    </xf>
    <xf numFmtId="4" fontId="22" fillId="5" borderId="20" xfId="0" applyNumberFormat="1" applyFont="1" applyFill="1" applyBorder="1" applyAlignment="1" applyProtection="1">
      <alignment horizontal="right" vertical="center" wrapText="1"/>
    </xf>
    <xf numFmtId="4" fontId="22" fillId="5" borderId="23" xfId="0" applyNumberFormat="1" applyFont="1" applyFill="1" applyBorder="1" applyAlignment="1" applyProtection="1">
      <alignment horizontal="right" vertical="center" wrapText="1"/>
    </xf>
    <xf numFmtId="4" fontId="22" fillId="6" borderId="2" xfId="0" applyNumberFormat="1" applyFont="1" applyFill="1" applyBorder="1" applyAlignment="1" applyProtection="1">
      <alignment horizontal="right" vertical="center" wrapText="1"/>
    </xf>
    <xf numFmtId="4" fontId="24" fillId="5" borderId="2" xfId="0" applyNumberFormat="1" applyFont="1" applyFill="1" applyBorder="1" applyAlignment="1" applyProtection="1">
      <alignment horizontal="right" vertical="center" wrapText="1"/>
    </xf>
    <xf numFmtId="0" fontId="22" fillId="5" borderId="2" xfId="0" applyFont="1" applyFill="1" applyBorder="1" applyAlignment="1" applyProtection="1">
      <alignment horizontal="center" vertical="top" wrapText="1"/>
    </xf>
    <xf numFmtId="4" fontId="22" fillId="8" borderId="2" xfId="0" applyNumberFormat="1" applyFont="1" applyFill="1" applyBorder="1" applyAlignment="1" applyProtection="1">
      <alignment horizontal="right" vertical="top" wrapText="1"/>
    </xf>
    <xf numFmtId="4" fontId="22" fillId="5" borderId="18" xfId="0" applyNumberFormat="1" applyFont="1" applyFill="1" applyBorder="1" applyAlignment="1" applyProtection="1">
      <alignment horizontal="right" vertical="top" wrapText="1"/>
    </xf>
    <xf numFmtId="49" fontId="22" fillId="5" borderId="2" xfId="0" applyNumberFormat="1" applyFont="1" applyFill="1" applyBorder="1" applyAlignment="1" applyProtection="1">
      <alignment horizontal="center" vertical="top" wrapText="1"/>
    </xf>
    <xf numFmtId="165" fontId="22" fillId="5" borderId="0" xfId="0" applyNumberFormat="1" applyFont="1" applyFill="1" applyBorder="1" applyAlignment="1" applyProtection="1">
      <alignment horizontal="right" vertical="top" wrapText="1"/>
    </xf>
    <xf numFmtId="4" fontId="22" fillId="6" borderId="2" xfId="0" applyNumberFormat="1" applyFont="1" applyFill="1" applyBorder="1" applyAlignment="1" applyProtection="1">
      <alignment horizontal="right" vertical="top" wrapText="1"/>
    </xf>
    <xf numFmtId="0" fontId="0" fillId="5" borderId="0" xfId="0" applyFont="1" applyFill="1"/>
    <xf numFmtId="49" fontId="22" fillId="5" borderId="2" xfId="0" applyNumberFormat="1" applyFont="1" applyFill="1" applyBorder="1" applyAlignment="1" applyProtection="1">
      <alignment horizontal="left" vertical="top" wrapText="1"/>
    </xf>
    <xf numFmtId="0" fontId="25" fillId="5" borderId="2" xfId="0" applyFont="1" applyFill="1" applyBorder="1" applyAlignment="1" applyProtection="1">
      <alignment horizontal="left" vertical="center" wrapText="1"/>
    </xf>
    <xf numFmtId="4" fontId="25" fillId="8" borderId="2" xfId="0" applyNumberFormat="1" applyFont="1" applyFill="1" applyBorder="1" applyAlignment="1" applyProtection="1">
      <alignment horizontal="right" vertical="top" wrapText="1"/>
    </xf>
    <xf numFmtId="4" fontId="25" fillId="6" borderId="2" xfId="0" applyNumberFormat="1" applyFont="1" applyFill="1" applyBorder="1" applyAlignment="1" applyProtection="1">
      <alignment horizontal="right" vertical="top" wrapText="1"/>
    </xf>
    <xf numFmtId="49" fontId="25" fillId="5" borderId="2" xfId="0" applyNumberFormat="1" applyFont="1" applyFill="1" applyBorder="1" applyAlignment="1" applyProtection="1">
      <alignment horizontal="left" vertical="top" wrapText="1"/>
    </xf>
    <xf numFmtId="4" fontId="25" fillId="5" borderId="19" xfId="0" applyNumberFormat="1" applyFont="1" applyFill="1" applyBorder="1" applyAlignment="1" applyProtection="1">
      <alignment horizontal="right" vertical="top" wrapText="1"/>
    </xf>
    <xf numFmtId="0" fontId="22" fillId="6" borderId="2" xfId="0" applyFont="1" applyFill="1" applyBorder="1" applyAlignment="1" applyProtection="1">
      <alignment horizontal="center" vertical="center" wrapText="1"/>
    </xf>
    <xf numFmtId="4" fontId="22" fillId="6" borderId="19" xfId="0" applyNumberFormat="1" applyFont="1" applyFill="1" applyBorder="1" applyAlignment="1" applyProtection="1">
      <alignment horizontal="right" vertical="top" wrapText="1"/>
    </xf>
    <xf numFmtId="0" fontId="22" fillId="6" borderId="0" xfId="0" applyFont="1" applyFill="1" applyBorder="1" applyAlignment="1" applyProtection="1">
      <alignment horizontal="left" vertical="top" wrapText="1"/>
    </xf>
    <xf numFmtId="0" fontId="22" fillId="6" borderId="2" xfId="0" applyFont="1" applyFill="1" applyBorder="1" applyAlignment="1" applyProtection="1">
      <alignment horizontal="left" vertical="center" wrapText="1"/>
    </xf>
    <xf numFmtId="0" fontId="22" fillId="6" borderId="0" xfId="0" applyFont="1" applyFill="1"/>
    <xf numFmtId="4" fontId="1" fillId="9" borderId="0" xfId="0" applyNumberFormat="1" applyFont="1" applyFill="1"/>
    <xf numFmtId="0" fontId="1" fillId="9" borderId="0" xfId="0" applyFont="1" applyFill="1"/>
    <xf numFmtId="0" fontId="24" fillId="5" borderId="2" xfId="0" applyFont="1" applyFill="1" applyBorder="1" applyAlignment="1" applyProtection="1">
      <alignment horizontal="center" vertical="center" wrapText="1"/>
    </xf>
    <xf numFmtId="0" fontId="0" fillId="6" borderId="0" xfId="0" applyFont="1" applyFill="1"/>
    <xf numFmtId="49" fontId="25" fillId="5" borderId="27" xfId="0" applyNumberFormat="1" applyFont="1" applyFill="1" applyBorder="1" applyAlignment="1" applyProtection="1">
      <alignment horizontal="center" vertical="center" wrapText="1"/>
    </xf>
    <xf numFmtId="0" fontId="0" fillId="9" borderId="0" xfId="0" applyFont="1" applyFill="1"/>
    <xf numFmtId="4" fontId="0" fillId="9" borderId="0" xfId="0" applyNumberFormat="1" applyFont="1" applyFill="1"/>
    <xf numFmtId="4" fontId="24" fillId="5" borderId="20" xfId="0" applyNumberFormat="1" applyFont="1" applyFill="1" applyBorder="1" applyAlignment="1" applyProtection="1">
      <alignment horizontal="right" vertical="center" wrapText="1"/>
    </xf>
    <xf numFmtId="4" fontId="24" fillId="5" borderId="23" xfId="0" applyNumberFormat="1" applyFont="1" applyFill="1" applyBorder="1" applyAlignment="1" applyProtection="1">
      <alignment horizontal="right" vertical="center" wrapText="1"/>
    </xf>
    <xf numFmtId="4" fontId="24" fillId="5" borderId="24" xfId="0" applyNumberFormat="1" applyFont="1" applyFill="1" applyBorder="1" applyAlignment="1" applyProtection="1">
      <alignment horizontal="right" vertical="top" wrapText="1"/>
    </xf>
    <xf numFmtId="49" fontId="22" fillId="5" borderId="27" xfId="0" applyNumberFormat="1" applyFont="1" applyFill="1" applyBorder="1" applyAlignment="1" applyProtection="1">
      <alignment horizontal="center" vertical="center" wrapText="1"/>
    </xf>
    <xf numFmtId="0" fontId="22" fillId="6" borderId="27" xfId="0" applyFont="1" applyFill="1" applyBorder="1" applyAlignment="1" applyProtection="1">
      <alignment horizontal="center" vertical="center" wrapText="1"/>
    </xf>
    <xf numFmtId="0" fontId="25" fillId="5" borderId="18" xfId="0" applyFont="1" applyFill="1" applyBorder="1" applyAlignment="1" applyProtection="1">
      <alignment horizontal="left" vertical="top" wrapText="1"/>
    </xf>
    <xf numFmtId="0" fontId="25" fillId="5" borderId="27" xfId="0" applyFont="1" applyFill="1" applyBorder="1" applyAlignment="1" applyProtection="1">
      <alignment horizontal="left" vertical="center" wrapText="1"/>
    </xf>
    <xf numFmtId="0" fontId="25" fillId="5" borderId="27" xfId="0" applyFont="1" applyFill="1" applyBorder="1" applyAlignment="1" applyProtection="1">
      <alignment horizontal="left" vertical="top" wrapText="1"/>
    </xf>
    <xf numFmtId="0" fontId="25" fillId="5" borderId="27" xfId="0" applyFont="1" applyFill="1" applyBorder="1" applyAlignment="1" applyProtection="1">
      <alignment horizontal="center" vertical="center" wrapText="1"/>
    </xf>
    <xf numFmtId="0" fontId="25" fillId="6" borderId="27" xfId="0" applyFont="1" applyFill="1" applyBorder="1" applyAlignment="1" applyProtection="1">
      <alignment horizontal="center" vertical="center" wrapText="1"/>
    </xf>
    <xf numFmtId="49" fontId="25" fillId="6" borderId="2" xfId="0" applyNumberFormat="1" applyFont="1" applyFill="1" applyBorder="1" applyAlignment="1" applyProtection="1">
      <alignment horizontal="center" vertical="center" wrapText="1"/>
    </xf>
    <xf numFmtId="0" fontId="25" fillId="6" borderId="27" xfId="0" applyFont="1" applyFill="1" applyBorder="1" applyAlignment="1" applyProtection="1">
      <alignment horizontal="left" vertical="center" wrapText="1"/>
    </xf>
    <xf numFmtId="0" fontId="22" fillId="5" borderId="27" xfId="0" applyFont="1" applyFill="1" applyBorder="1" applyAlignment="1" applyProtection="1">
      <alignment horizontal="center" vertical="center" wrapText="1"/>
    </xf>
    <xf numFmtId="4" fontId="22" fillId="5" borderId="27" xfId="0" applyNumberFormat="1" applyFont="1" applyFill="1" applyBorder="1" applyAlignment="1" applyProtection="1">
      <alignment horizontal="right" vertical="top" wrapText="1"/>
    </xf>
    <xf numFmtId="0" fontId="12" fillId="5" borderId="0" xfId="1" applyFont="1" applyFill="1" applyAlignment="1">
      <alignment vertical="center"/>
    </xf>
    <xf numFmtId="0" fontId="12" fillId="5" borderId="0" xfId="1" applyFont="1" applyFill="1" applyAlignment="1">
      <alignment horizontal="right" vertical="center"/>
    </xf>
    <xf numFmtId="0" fontId="5" fillId="5" borderId="0" xfId="1" applyFont="1" applyFill="1" applyAlignment="1">
      <alignment horizontal="center" vertical="center"/>
    </xf>
    <xf numFmtId="0" fontId="5" fillId="5" borderId="0" xfId="1" applyFont="1" applyFill="1"/>
    <xf numFmtId="0" fontId="4" fillId="5" borderId="0" xfId="0" applyFont="1" applyFill="1" applyBorder="1" applyAlignment="1" applyProtection="1">
      <alignment horizontal="left" vertical="top" wrapText="1"/>
    </xf>
    <xf numFmtId="4" fontId="28" fillId="5" borderId="20" xfId="0" applyNumberFormat="1" applyFont="1" applyFill="1" applyBorder="1" applyAlignment="1" applyProtection="1">
      <alignment horizontal="right" vertical="top" wrapText="1"/>
    </xf>
    <xf numFmtId="0" fontId="4" fillId="5" borderId="0" xfId="0" applyFont="1" applyFill="1"/>
    <xf numFmtId="49" fontId="28" fillId="5" borderId="2" xfId="0" applyNumberFormat="1" applyFont="1" applyFill="1" applyBorder="1" applyAlignment="1" applyProtection="1">
      <alignment horizontal="center" vertical="top" wrapText="1"/>
    </xf>
    <xf numFmtId="0" fontId="28" fillId="5" borderId="2" xfId="0" applyFont="1" applyFill="1" applyBorder="1" applyAlignment="1" applyProtection="1">
      <alignment horizontal="center" vertical="top" wrapText="1"/>
    </xf>
    <xf numFmtId="0" fontId="4" fillId="7" borderId="0" xfId="0" applyFont="1" applyFill="1" applyBorder="1" applyAlignment="1" applyProtection="1">
      <alignment horizontal="left" vertical="top" wrapText="1"/>
    </xf>
    <xf numFmtId="49" fontId="28" fillId="7" borderId="2" xfId="0" applyNumberFormat="1" applyFont="1" applyFill="1" applyBorder="1" applyAlignment="1" applyProtection="1">
      <alignment horizontal="center" vertical="top" wrapText="1"/>
    </xf>
    <xf numFmtId="0" fontId="28" fillId="7" borderId="2" xfId="0" applyFont="1" applyFill="1" applyBorder="1" applyAlignment="1" applyProtection="1">
      <alignment horizontal="center" vertical="top" wrapText="1"/>
    </xf>
    <xf numFmtId="0" fontId="28" fillId="7" borderId="2" xfId="0" applyFont="1" applyFill="1" applyBorder="1" applyAlignment="1" applyProtection="1">
      <alignment horizontal="center" vertical="center" wrapText="1"/>
    </xf>
    <xf numFmtId="0" fontId="28" fillId="7" borderId="2" xfId="0" applyFont="1" applyFill="1" applyBorder="1" applyAlignment="1" applyProtection="1">
      <alignment horizontal="left" vertical="top" wrapText="1"/>
    </xf>
    <xf numFmtId="4" fontId="28" fillId="7" borderId="2" xfId="0" applyNumberFormat="1" applyFont="1" applyFill="1" applyBorder="1" applyAlignment="1" applyProtection="1">
      <alignment horizontal="right" vertical="top" wrapText="1"/>
    </xf>
    <xf numFmtId="0" fontId="4" fillId="7" borderId="0" xfId="0" applyFont="1" applyFill="1"/>
    <xf numFmtId="4" fontId="4" fillId="5" borderId="0" xfId="0" applyNumberFormat="1" applyFont="1" applyFill="1"/>
    <xf numFmtId="49" fontId="48" fillId="5" borderId="2" xfId="0" applyNumberFormat="1" applyFont="1" applyFill="1" applyBorder="1" applyAlignment="1" applyProtection="1">
      <alignment horizontal="center" vertical="center" wrapText="1"/>
    </xf>
    <xf numFmtId="0" fontId="48" fillId="5" borderId="2" xfId="0" applyFont="1" applyFill="1" applyBorder="1" applyAlignment="1" applyProtection="1">
      <alignment horizontal="center" vertical="center" wrapText="1"/>
    </xf>
    <xf numFmtId="0" fontId="48" fillId="5" borderId="2" xfId="0" applyFont="1" applyFill="1" applyBorder="1" applyAlignment="1" applyProtection="1">
      <alignment horizontal="left" vertical="top" wrapText="1"/>
    </xf>
    <xf numFmtId="4" fontId="28" fillId="5" borderId="19" xfId="0" applyNumberFormat="1" applyFont="1" applyFill="1" applyBorder="1" applyAlignment="1" applyProtection="1">
      <alignment horizontal="right" vertical="top" wrapText="1"/>
    </xf>
    <xf numFmtId="0" fontId="48" fillId="5" borderId="0" xfId="0" applyFont="1" applyFill="1" applyBorder="1" applyAlignment="1" applyProtection="1">
      <alignment horizontal="left" vertical="top" wrapText="1"/>
    </xf>
    <xf numFmtId="49" fontId="48" fillId="5" borderId="27" xfId="0" applyNumberFormat="1" applyFont="1" applyFill="1" applyBorder="1" applyAlignment="1" applyProtection="1">
      <alignment horizontal="center" vertical="center" wrapText="1"/>
    </xf>
    <xf numFmtId="0" fontId="48" fillId="5" borderId="27" xfId="0" applyFont="1" applyFill="1" applyBorder="1" applyAlignment="1" applyProtection="1">
      <alignment horizontal="center" vertical="center" wrapText="1"/>
    </xf>
    <xf numFmtId="49" fontId="48" fillId="5" borderId="27" xfId="0" applyNumberFormat="1" applyFont="1" applyFill="1" applyBorder="1" applyAlignment="1" applyProtection="1">
      <alignment horizontal="left" vertical="top" wrapText="1"/>
    </xf>
    <xf numFmtId="4" fontId="48" fillId="5" borderId="27" xfId="0" applyNumberFormat="1" applyFont="1" applyFill="1" applyBorder="1" applyAlignment="1" applyProtection="1">
      <alignment horizontal="right" vertical="top" wrapText="1"/>
    </xf>
    <xf numFmtId="0" fontId="48" fillId="5" borderId="0" xfId="0" applyFont="1" applyFill="1"/>
    <xf numFmtId="0" fontId="28" fillId="5" borderId="2" xfId="0" applyFont="1" applyFill="1" applyBorder="1" applyAlignment="1" applyProtection="1">
      <alignment horizontal="left" vertical="center" wrapText="1"/>
    </xf>
    <xf numFmtId="0" fontId="17" fillId="7" borderId="0" xfId="0" applyFont="1" applyFill="1" applyBorder="1" applyAlignment="1" applyProtection="1">
      <alignment horizontal="left" vertical="top" wrapText="1"/>
    </xf>
    <xf numFmtId="49" fontId="48" fillId="7" borderId="2" xfId="0" applyNumberFormat="1" applyFont="1" applyFill="1" applyBorder="1" applyAlignment="1" applyProtection="1">
      <alignment horizontal="center" vertical="top" wrapText="1"/>
    </xf>
    <xf numFmtId="0" fontId="48" fillId="7" borderId="2" xfId="0" applyFont="1" applyFill="1" applyBorder="1" applyAlignment="1" applyProtection="1">
      <alignment horizontal="center" vertical="top" wrapText="1"/>
    </xf>
    <xf numFmtId="0" fontId="48" fillId="7" borderId="2" xfId="0" applyFont="1" applyFill="1" applyBorder="1" applyAlignment="1" applyProtection="1">
      <alignment horizontal="center" vertical="center" wrapText="1"/>
    </xf>
    <xf numFmtId="0" fontId="48" fillId="7" borderId="2" xfId="0" applyFont="1" applyFill="1" applyBorder="1" applyAlignment="1" applyProtection="1">
      <alignment horizontal="left" vertical="top" wrapText="1"/>
    </xf>
    <xf numFmtId="4" fontId="48" fillId="7" borderId="2" xfId="0" applyNumberFormat="1" applyFont="1" applyFill="1" applyBorder="1" applyAlignment="1" applyProtection="1">
      <alignment horizontal="right" vertical="top" wrapText="1"/>
    </xf>
    <xf numFmtId="0" fontId="17" fillId="7" borderId="0" xfId="0" applyFont="1" applyFill="1"/>
    <xf numFmtId="4" fontId="17" fillId="5" borderId="0" xfId="0" applyNumberFormat="1" applyFont="1" applyFill="1"/>
    <xf numFmtId="0" fontId="17" fillId="5" borderId="0" xfId="0" applyFont="1" applyFill="1" applyBorder="1" applyAlignment="1" applyProtection="1">
      <alignment horizontal="left" vertical="top" wrapText="1"/>
    </xf>
    <xf numFmtId="49" fontId="48" fillId="5" borderId="2" xfId="0" applyNumberFormat="1" applyFont="1" applyFill="1" applyBorder="1" applyAlignment="1" applyProtection="1">
      <alignment horizontal="center" vertical="top" wrapText="1"/>
    </xf>
    <xf numFmtId="0" fontId="48" fillId="5" borderId="2" xfId="0" applyFont="1" applyFill="1" applyBorder="1" applyAlignment="1" applyProtection="1">
      <alignment horizontal="center" vertical="top" wrapText="1"/>
    </xf>
    <xf numFmtId="4" fontId="48" fillId="5" borderId="2" xfId="0" applyNumberFormat="1" applyFont="1" applyFill="1" applyBorder="1" applyAlignment="1" applyProtection="1">
      <alignment horizontal="right" vertical="top" wrapText="1"/>
    </xf>
    <xf numFmtId="0" fontId="17" fillId="5" borderId="0" xfId="0" applyFont="1" applyFill="1"/>
    <xf numFmtId="49" fontId="25" fillId="5" borderId="0" xfId="0" applyNumberFormat="1" applyFont="1" applyFill="1" applyAlignment="1">
      <alignment horizontal="center" vertical="center"/>
    </xf>
    <xf numFmtId="4" fontId="25" fillId="5" borderId="19" xfId="0" applyNumberFormat="1" applyFont="1" applyFill="1" applyBorder="1" applyAlignment="1" applyProtection="1">
      <alignment horizontal="right" vertical="center" wrapText="1"/>
    </xf>
    <xf numFmtId="49" fontId="25" fillId="5" borderId="2" xfId="0" applyNumberFormat="1" applyFont="1" applyFill="1" applyBorder="1" applyAlignment="1" applyProtection="1">
      <alignment horizontal="center" vertical="top" wrapText="1"/>
    </xf>
    <xf numFmtId="165" fontId="25" fillId="5" borderId="0" xfId="0" applyNumberFormat="1" applyFont="1" applyFill="1" applyBorder="1" applyAlignment="1" applyProtection="1">
      <alignment horizontal="right" vertical="top" wrapText="1"/>
    </xf>
    <xf numFmtId="0" fontId="27" fillId="5" borderId="0" xfId="0" applyFont="1" applyFill="1" applyBorder="1" applyAlignment="1" applyProtection="1">
      <alignment horizontal="left" vertical="top" wrapText="1"/>
    </xf>
    <xf numFmtId="49" fontId="27" fillId="5" borderId="2" xfId="0" applyNumberFormat="1" applyFont="1" applyFill="1" applyBorder="1" applyAlignment="1" applyProtection="1">
      <alignment horizontal="center" vertical="center" wrapText="1"/>
    </xf>
    <xf numFmtId="0" fontId="27" fillId="5" borderId="2" xfId="0" applyFont="1" applyFill="1" applyBorder="1" applyAlignment="1" applyProtection="1">
      <alignment horizontal="left" vertical="top" wrapText="1"/>
    </xf>
    <xf numFmtId="4" fontId="27" fillId="5" borderId="18" xfId="0" applyNumberFormat="1" applyFont="1" applyFill="1" applyBorder="1" applyAlignment="1" applyProtection="1">
      <alignment horizontal="right" vertical="top" wrapText="1"/>
    </xf>
    <xf numFmtId="4" fontId="27" fillId="5" borderId="19" xfId="0" applyNumberFormat="1" applyFont="1" applyFill="1" applyBorder="1" applyAlignment="1" applyProtection="1">
      <alignment horizontal="right" vertical="top" wrapText="1"/>
    </xf>
    <xf numFmtId="0" fontId="27" fillId="5" borderId="0" xfId="0" applyFont="1" applyFill="1"/>
    <xf numFmtId="0" fontId="22" fillId="5" borderId="27" xfId="0" applyFont="1" applyFill="1" applyBorder="1" applyAlignment="1" applyProtection="1">
      <alignment horizontal="left" vertical="top" wrapText="1"/>
    </xf>
    <xf numFmtId="0" fontId="23" fillId="5" borderId="2" xfId="0" applyFont="1" applyFill="1" applyBorder="1" applyAlignment="1" applyProtection="1">
      <alignment horizontal="center" vertical="center" wrapText="1"/>
    </xf>
    <xf numFmtId="0" fontId="22" fillId="5" borderId="2" xfId="0" applyFont="1" applyFill="1" applyBorder="1" applyAlignment="1" applyProtection="1">
      <alignment horizontal="center" vertical="center" wrapText="1"/>
    </xf>
    <xf numFmtId="0" fontId="22" fillId="5" borderId="18" xfId="0" applyFont="1" applyFill="1" applyBorder="1" applyAlignment="1" applyProtection="1">
      <alignment horizontal="center" vertical="center" wrapText="1"/>
    </xf>
    <xf numFmtId="0" fontId="7" fillId="6" borderId="0" xfId="0" applyFont="1" applyFill="1" applyBorder="1" applyAlignment="1" applyProtection="1">
      <alignment horizontal="center" vertical="top" wrapText="1"/>
    </xf>
    <xf numFmtId="4" fontId="25" fillId="8" borderId="2" xfId="0" applyNumberFormat="1" applyFont="1" applyFill="1" applyBorder="1" applyAlignment="1" applyProtection="1">
      <alignment horizontal="right" vertical="center" wrapText="1"/>
    </xf>
    <xf numFmtId="4" fontId="27" fillId="8" borderId="2" xfId="0" applyNumberFormat="1" applyFont="1" applyFill="1" applyBorder="1" applyAlignment="1" applyProtection="1">
      <alignment horizontal="right" vertical="top" wrapText="1"/>
    </xf>
    <xf numFmtId="4" fontId="25" fillId="6" borderId="2" xfId="0" applyNumberFormat="1" applyFont="1" applyFill="1" applyBorder="1" applyAlignment="1" applyProtection="1">
      <alignment horizontal="right" vertical="center" wrapText="1"/>
    </xf>
    <xf numFmtId="0" fontId="47" fillId="9" borderId="0" xfId="0" applyFont="1" applyFill="1"/>
    <xf numFmtId="4" fontId="47" fillId="9" borderId="0" xfId="0" applyNumberFormat="1" applyFont="1" applyFill="1"/>
    <xf numFmtId="2" fontId="47" fillId="9" borderId="0" xfId="0" applyNumberFormat="1" applyFont="1" applyFill="1"/>
    <xf numFmtId="0" fontId="47" fillId="5" borderId="0" xfId="0" applyFont="1" applyFill="1"/>
    <xf numFmtId="4" fontId="49" fillId="9" borderId="0" xfId="0" applyNumberFormat="1" applyFont="1" applyFill="1"/>
    <xf numFmtId="0" fontId="22" fillId="5" borderId="2" xfId="0" applyFont="1" applyFill="1" applyBorder="1" applyAlignment="1" applyProtection="1">
      <alignment horizontal="center" vertical="center" wrapText="1"/>
    </xf>
    <xf numFmtId="0" fontId="24" fillId="5" borderId="27" xfId="0" applyFont="1" applyFill="1" applyBorder="1" applyAlignment="1" applyProtection="1">
      <alignment horizontal="center" vertical="center" wrapText="1"/>
    </xf>
    <xf numFmtId="0" fontId="27" fillId="5" borderId="27" xfId="0" applyFont="1" applyFill="1" applyBorder="1" applyAlignment="1" applyProtection="1">
      <alignment horizontal="center" vertical="center" wrapText="1"/>
    </xf>
    <xf numFmtId="0" fontId="27" fillId="5" borderId="18" xfId="0" applyFont="1" applyFill="1" applyBorder="1" applyAlignment="1" applyProtection="1">
      <alignment horizontal="left" vertical="top" wrapText="1"/>
    </xf>
    <xf numFmtId="0" fontId="27" fillId="5" borderId="2" xfId="0" applyFont="1" applyFill="1" applyBorder="1" applyAlignment="1" applyProtection="1">
      <alignment horizontal="center" vertical="center" wrapText="1"/>
    </xf>
    <xf numFmtId="4" fontId="22" fillId="6" borderId="19" xfId="0" applyNumberFormat="1" applyFont="1" applyFill="1" applyBorder="1" applyAlignment="1" applyProtection="1">
      <alignment horizontal="center" vertical="center" wrapText="1"/>
    </xf>
    <xf numFmtId="4" fontId="22" fillId="10" borderId="2" xfId="0" applyNumberFormat="1" applyFont="1" applyFill="1" applyBorder="1" applyAlignment="1" applyProtection="1">
      <alignment horizontal="right" vertical="center" wrapText="1"/>
    </xf>
    <xf numFmtId="4" fontId="25" fillId="11" borderId="2" xfId="0" applyNumberFormat="1" applyFont="1" applyFill="1" applyBorder="1" applyAlignment="1" applyProtection="1">
      <alignment horizontal="right" vertical="center" wrapText="1"/>
    </xf>
    <xf numFmtId="4" fontId="22" fillId="11" borderId="2" xfId="0" applyNumberFormat="1" applyFont="1" applyFill="1" applyBorder="1" applyAlignment="1" applyProtection="1">
      <alignment horizontal="right" vertical="center" wrapText="1"/>
    </xf>
    <xf numFmtId="4" fontId="22" fillId="12" borderId="2" xfId="0" applyNumberFormat="1" applyFont="1" applyFill="1" applyBorder="1" applyAlignment="1" applyProtection="1">
      <alignment horizontal="right" vertical="center" wrapText="1"/>
    </xf>
    <xf numFmtId="4" fontId="22" fillId="11" borderId="2" xfId="0" applyNumberFormat="1" applyFont="1" applyFill="1" applyBorder="1" applyAlignment="1" applyProtection="1">
      <alignment horizontal="right" vertical="top" wrapText="1"/>
    </xf>
    <xf numFmtId="4" fontId="22" fillId="10" borderId="2" xfId="0" applyNumberFormat="1" applyFont="1" applyFill="1" applyBorder="1" applyAlignment="1" applyProtection="1">
      <alignment horizontal="right" vertical="top" wrapText="1"/>
    </xf>
    <xf numFmtId="4" fontId="24" fillId="11" borderId="2" xfId="0" applyNumberFormat="1" applyFont="1" applyFill="1" applyBorder="1" applyAlignment="1" applyProtection="1">
      <alignment horizontal="right" vertical="top" wrapText="1"/>
    </xf>
    <xf numFmtId="4" fontId="25" fillId="11" borderId="2" xfId="0" applyNumberFormat="1" applyFont="1" applyFill="1" applyBorder="1" applyAlignment="1" applyProtection="1">
      <alignment horizontal="right" vertical="top" wrapText="1"/>
    </xf>
    <xf numFmtId="4" fontId="27" fillId="11" borderId="2" xfId="0" applyNumberFormat="1" applyFont="1" applyFill="1" applyBorder="1" applyAlignment="1" applyProtection="1">
      <alignment horizontal="right" vertical="top" wrapText="1"/>
    </xf>
    <xf numFmtId="4" fontId="27" fillId="11" borderId="18" xfId="0" applyNumberFormat="1" applyFont="1" applyFill="1" applyBorder="1" applyAlignment="1" applyProtection="1">
      <alignment horizontal="right" vertical="top" wrapText="1"/>
    </xf>
    <xf numFmtId="4" fontId="24" fillId="11" borderId="18" xfId="0" applyNumberFormat="1" applyFont="1" applyFill="1" applyBorder="1" applyAlignment="1" applyProtection="1">
      <alignment horizontal="right" vertical="top" wrapText="1"/>
    </xf>
    <xf numFmtId="4" fontId="24" fillId="10" borderId="2" xfId="0" applyNumberFormat="1" applyFont="1" applyFill="1" applyBorder="1" applyAlignment="1" applyProtection="1">
      <alignment horizontal="right" vertical="top" wrapText="1"/>
    </xf>
    <xf numFmtId="4" fontId="24" fillId="11" borderId="2" xfId="0" applyNumberFormat="1" applyFont="1" applyFill="1" applyBorder="1" applyAlignment="1" applyProtection="1">
      <alignment horizontal="right" vertical="center" wrapText="1"/>
    </xf>
    <xf numFmtId="4" fontId="22" fillId="11" borderId="21" xfId="0" applyNumberFormat="1" applyFont="1" applyFill="1" applyBorder="1" applyAlignment="1" applyProtection="1">
      <alignment horizontal="right" vertical="top" wrapText="1"/>
    </xf>
    <xf numFmtId="4" fontId="22" fillId="11" borderId="27" xfId="0" applyNumberFormat="1" applyFont="1" applyFill="1" applyBorder="1" applyAlignment="1" applyProtection="1">
      <alignment horizontal="right" vertical="top" wrapText="1"/>
    </xf>
    <xf numFmtId="4" fontId="22" fillId="12" borderId="2" xfId="0" applyNumberFormat="1" applyFont="1" applyFill="1" applyBorder="1" applyAlignment="1" applyProtection="1">
      <alignment horizontal="right" vertical="top" wrapText="1"/>
    </xf>
    <xf numFmtId="4" fontId="22" fillId="12" borderId="27" xfId="0" applyNumberFormat="1" applyFont="1" applyFill="1" applyBorder="1" applyAlignment="1" applyProtection="1">
      <alignment horizontal="right" vertical="top" wrapText="1"/>
    </xf>
    <xf numFmtId="4" fontId="22" fillId="10" borderId="27" xfId="0" applyNumberFormat="1" applyFont="1" applyFill="1" applyBorder="1" applyAlignment="1" applyProtection="1">
      <alignment horizontal="right" vertical="top" wrapText="1"/>
    </xf>
    <xf numFmtId="4" fontId="25" fillId="11" borderId="18" xfId="0" applyNumberFormat="1" applyFont="1" applyFill="1" applyBorder="1" applyAlignment="1" applyProtection="1">
      <alignment horizontal="right" vertical="top" wrapText="1"/>
    </xf>
    <xf numFmtId="4" fontId="25" fillId="13" borderId="2" xfId="0" applyNumberFormat="1" applyFont="1" applyFill="1" applyBorder="1" applyAlignment="1" applyProtection="1">
      <alignment horizontal="right" vertical="center" wrapText="1"/>
    </xf>
    <xf numFmtId="4" fontId="24" fillId="5" borderId="27" xfId="0" applyNumberFormat="1" applyFont="1" applyFill="1" applyBorder="1" applyAlignment="1" applyProtection="1">
      <alignment horizontal="right" vertical="center" wrapText="1"/>
    </xf>
    <xf numFmtId="0" fontId="32" fillId="0" borderId="25" xfId="0" applyFont="1" applyBorder="1" applyAlignment="1" applyProtection="1">
      <alignment horizontal="center" vertical="center" wrapText="1"/>
    </xf>
    <xf numFmtId="0" fontId="32" fillId="0" borderId="25" xfId="0" applyFont="1" applyBorder="1" applyAlignment="1" applyProtection="1">
      <alignment horizontal="left" vertical="center" wrapText="1"/>
    </xf>
    <xf numFmtId="4" fontId="50" fillId="0" borderId="25" xfId="0" applyNumberFormat="1" applyFont="1" applyBorder="1" applyAlignment="1" applyProtection="1">
      <alignment horizontal="right" vertical="center" wrapText="1"/>
    </xf>
    <xf numFmtId="0" fontId="45" fillId="0" borderId="25" xfId="0" applyFont="1" applyBorder="1" applyAlignment="1" applyProtection="1">
      <alignment horizontal="left" vertical="top" wrapText="1"/>
    </xf>
    <xf numFmtId="0" fontId="43" fillId="0" borderId="25" xfId="0" applyFont="1" applyBorder="1" applyAlignment="1" applyProtection="1">
      <alignment horizontal="left" vertical="top" wrapText="1"/>
    </xf>
    <xf numFmtId="0" fontId="30" fillId="0" borderId="0" xfId="0" applyFont="1" applyBorder="1" applyAlignment="1" applyProtection="1">
      <alignment horizontal="right" vertical="top" wrapText="1"/>
    </xf>
    <xf numFmtId="0" fontId="29" fillId="0" borderId="0" xfId="0" applyFont="1" applyBorder="1" applyAlignment="1" applyProtection="1">
      <alignment horizontal="right" vertical="top" wrapText="1"/>
    </xf>
    <xf numFmtId="0" fontId="29" fillId="0" borderId="0" xfId="0" applyFont="1" applyBorder="1" applyAlignment="1" applyProtection="1">
      <alignment horizontal="right" vertical="center" wrapText="1"/>
    </xf>
    <xf numFmtId="49" fontId="29" fillId="0" borderId="0" xfId="0" applyNumberFormat="1" applyFont="1" applyBorder="1" applyAlignment="1" applyProtection="1">
      <alignment horizontal="right" vertical="top" wrapText="1"/>
    </xf>
    <xf numFmtId="0" fontId="37" fillId="0" borderId="26" xfId="0" applyFont="1" applyBorder="1" applyAlignment="1" applyProtection="1">
      <alignment horizontal="center" vertical="center" wrapText="1"/>
    </xf>
    <xf numFmtId="0" fontId="34" fillId="0" borderId="0" xfId="0" applyFont="1" applyBorder="1" applyAlignment="1" applyProtection="1">
      <alignment horizontal="center" vertical="top" wrapText="1"/>
    </xf>
    <xf numFmtId="0" fontId="36" fillId="0" borderId="0" xfId="0" applyFont="1" applyBorder="1" applyAlignment="1" applyProtection="1">
      <alignment horizontal="center" vertical="center" wrapText="1"/>
    </xf>
    <xf numFmtId="0" fontId="44" fillId="0" borderId="25" xfId="0" applyFont="1" applyBorder="1" applyAlignment="1" applyProtection="1">
      <alignment horizontal="left" vertical="top" wrapText="1"/>
    </xf>
    <xf numFmtId="0" fontId="37" fillId="0" borderId="25" xfId="0" applyFont="1" applyBorder="1" applyAlignment="1" applyProtection="1">
      <alignment horizontal="center" vertical="center" wrapText="1"/>
    </xf>
    <xf numFmtId="0" fontId="30" fillId="0" borderId="25" xfId="0" applyFont="1" applyBorder="1" applyAlignment="1" applyProtection="1">
      <alignment horizontal="left" vertical="center" wrapText="1"/>
    </xf>
    <xf numFmtId="0" fontId="42" fillId="0" borderId="0" xfId="1" applyFont="1" applyBorder="1" applyAlignment="1">
      <alignment horizontal="left" vertical="center" wrapText="1"/>
    </xf>
    <xf numFmtId="0" fontId="40" fillId="0" borderId="25" xfId="0" applyFont="1" applyBorder="1" applyAlignment="1" applyProtection="1">
      <alignment horizontal="center" vertical="center" wrapText="1"/>
    </xf>
    <xf numFmtId="0" fontId="41" fillId="0" borderId="25" xfId="0" applyFont="1" applyBorder="1" applyAlignment="1" applyProtection="1">
      <alignment horizontal="center" vertical="center" wrapText="1"/>
    </xf>
    <xf numFmtId="0" fontId="11" fillId="0" borderId="2" xfId="1" applyFont="1" applyBorder="1" applyAlignment="1">
      <alignment horizontal="left" vertical="center" wrapText="1"/>
    </xf>
    <xf numFmtId="0" fontId="6" fillId="3" borderId="2" xfId="1" applyFont="1" applyFill="1" applyBorder="1" applyAlignment="1">
      <alignment horizontal="left" vertical="center"/>
    </xf>
    <xf numFmtId="0" fontId="12" fillId="0" borderId="0" xfId="1" applyFont="1" applyBorder="1" applyAlignment="1">
      <alignment horizontal="center" vertical="center" wrapText="1"/>
    </xf>
    <xf numFmtId="0" fontId="4" fillId="0" borderId="0" xfId="0" applyFont="1" applyBorder="1" applyAlignment="1" applyProtection="1">
      <alignment horizontal="right" vertical="top" wrapText="1"/>
    </xf>
    <xf numFmtId="0" fontId="6" fillId="0" borderId="0" xfId="1" applyFont="1" applyBorder="1" applyAlignment="1">
      <alignment horizontal="right" vertical="center" wrapText="1"/>
    </xf>
    <xf numFmtId="0" fontId="7" fillId="0" borderId="0"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23" fillId="5" borderId="2" xfId="0" applyFont="1" applyFill="1" applyBorder="1" applyAlignment="1" applyProtection="1">
      <alignment horizontal="center" vertical="center" wrapText="1"/>
    </xf>
    <xf numFmtId="0" fontId="23" fillId="5" borderId="19" xfId="0" applyFont="1" applyFill="1" applyBorder="1" applyAlignment="1" applyProtection="1">
      <alignment horizontal="center" vertical="center" wrapText="1"/>
    </xf>
    <xf numFmtId="0" fontId="22" fillId="5" borderId="2" xfId="0" applyFont="1" applyFill="1" applyBorder="1" applyAlignment="1" applyProtection="1">
      <alignment horizontal="center" vertical="center" wrapText="1"/>
    </xf>
    <xf numFmtId="0" fontId="22" fillId="5" borderId="18" xfId="0" applyFont="1" applyFill="1" applyBorder="1" applyAlignment="1" applyProtection="1">
      <alignment horizontal="center" vertical="center" wrapText="1"/>
    </xf>
    <xf numFmtId="0" fontId="23" fillId="5" borderId="18" xfId="0" applyFont="1" applyFill="1" applyBorder="1" applyAlignment="1" applyProtection="1">
      <alignment horizontal="center" vertical="center" wrapText="1"/>
    </xf>
    <xf numFmtId="0" fontId="12" fillId="5" borderId="0" xfId="1" applyFont="1" applyFill="1" applyBorder="1" applyAlignment="1">
      <alignment horizontal="center" vertical="center" wrapText="1"/>
    </xf>
    <xf numFmtId="0" fontId="19" fillId="6" borderId="0" xfId="0" applyFont="1" applyFill="1" applyBorder="1" applyAlignment="1" applyProtection="1">
      <alignment horizontal="right" vertical="top" wrapText="1"/>
    </xf>
    <xf numFmtId="0" fontId="4" fillId="6" borderId="0" xfId="0" applyFont="1" applyFill="1" applyBorder="1" applyAlignment="1" applyProtection="1">
      <alignment horizontal="right" vertical="top" wrapText="1"/>
    </xf>
    <xf numFmtId="0" fontId="30" fillId="5" borderId="25" xfId="0" applyFont="1" applyFill="1" applyBorder="1" applyAlignment="1" applyProtection="1">
      <alignment horizontal="left" vertical="center" wrapText="1"/>
    </xf>
    <xf numFmtId="0" fontId="17" fillId="6" borderId="0" xfId="0" applyFont="1" applyFill="1" applyBorder="1" applyAlignment="1" applyProtection="1">
      <alignment horizontal="right" vertical="top" wrapText="1"/>
    </xf>
    <xf numFmtId="0" fontId="7" fillId="6" borderId="0" xfId="0" applyFont="1" applyFill="1" applyBorder="1" applyAlignment="1" applyProtection="1">
      <alignment horizontal="center" vertical="top" wrapText="1"/>
    </xf>
    <xf numFmtId="0" fontId="8" fillId="6" borderId="3" xfId="0" applyFont="1" applyFill="1" applyBorder="1" applyAlignment="1" applyProtection="1">
      <alignment horizontal="center" vertical="center" wrapText="1"/>
    </xf>
    <xf numFmtId="0" fontId="9" fillId="6" borderId="3" xfId="0" applyFont="1" applyFill="1" applyBorder="1" applyAlignment="1" applyProtection="1">
      <alignment horizontal="center" vertical="center" wrapText="1"/>
    </xf>
  </cellXfs>
  <cellStyles count="2">
    <cellStyle name="Обычный" xfId="0" builtinId="0"/>
    <cellStyle name="Пояснение"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CC1DA"/>
      <rgbColor rgb="FF808080"/>
      <rgbColor rgb="FF9999FF"/>
      <rgbColor rgb="FF993366"/>
      <rgbColor rgb="FFF2F2F2"/>
      <rgbColor rgb="FFDCE6F2"/>
      <rgbColor rgb="FF660066"/>
      <rgbColor rgb="FFFF8080"/>
      <rgbColor rgb="FF0066CC"/>
      <rgbColor rgb="FFB9CDE5"/>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E18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W92"/>
  <sheetViews>
    <sheetView view="pageBreakPreview" topLeftCell="B76" zoomScale="115" zoomScaleNormal="100" zoomScaleSheetLayoutView="115" zoomScalePageLayoutView="95" workbookViewId="0">
      <selection activeCell="E18" sqref="E18"/>
    </sheetView>
  </sheetViews>
  <sheetFormatPr defaultRowHeight="15"/>
  <cols>
    <col min="1" max="1" width="8.85546875" style="62" hidden="1" customWidth="1"/>
    <col min="2" max="2" width="9.42578125" style="62" customWidth="1"/>
    <col min="3" max="3" width="46.5703125" style="62" customWidth="1"/>
    <col min="4" max="4" width="6.85546875" style="62" customWidth="1"/>
    <col min="5" max="5" width="12.85546875" style="62" customWidth="1"/>
    <col min="6" max="6" width="9.85546875" style="62" customWidth="1"/>
    <col min="7" max="7" width="9.42578125" style="62" customWidth="1"/>
    <col min="8" max="8" width="8.85546875" style="62" customWidth="1"/>
    <col min="9" max="9" width="4.42578125" style="62" customWidth="1"/>
    <col min="10" max="10" width="9.140625" style="62" customWidth="1"/>
    <col min="11" max="11" width="14.85546875" style="62" customWidth="1"/>
    <col min="12" max="256" width="9.140625" style="62" customWidth="1"/>
    <col min="257" max="257" width="9.140625" style="62" hidden="1" customWidth="1"/>
    <col min="258" max="258" width="8.5703125" style="62" customWidth="1"/>
    <col min="259" max="259" width="46.5703125" style="62" customWidth="1"/>
    <col min="260" max="261" width="10.140625" style="62" customWidth="1"/>
    <col min="262" max="262" width="9.85546875" style="62" customWidth="1"/>
    <col min="263" max="263" width="8" style="62" customWidth="1"/>
    <col min="264" max="265" width="9.140625" style="62" hidden="1" customWidth="1"/>
    <col min="266" max="512" width="9.140625" style="62" customWidth="1"/>
    <col min="513" max="513" width="9.140625" style="62" hidden="1" customWidth="1"/>
    <col min="514" max="514" width="8.5703125" style="62" customWidth="1"/>
    <col min="515" max="515" width="46.5703125" style="62" customWidth="1"/>
    <col min="516" max="517" width="10.140625" style="62" customWidth="1"/>
    <col min="518" max="518" width="9.85546875" style="62" customWidth="1"/>
    <col min="519" max="519" width="8" style="62" customWidth="1"/>
    <col min="520" max="521" width="9.140625" style="62" hidden="1" customWidth="1"/>
    <col min="522" max="768" width="9.140625" style="62" customWidth="1"/>
    <col min="769" max="769" width="9.140625" style="62" hidden="1" customWidth="1"/>
    <col min="770" max="770" width="8.5703125" style="62" customWidth="1"/>
    <col min="771" max="771" width="46.5703125" style="62" customWidth="1"/>
    <col min="772" max="773" width="10.140625" style="62" customWidth="1"/>
    <col min="774" max="774" width="9.85546875" style="62" customWidth="1"/>
    <col min="775" max="775" width="8" style="62" customWidth="1"/>
    <col min="776" max="777" width="9.140625" style="62" hidden="1" customWidth="1"/>
    <col min="778" max="1025" width="9.140625" style="62" customWidth="1"/>
    <col min="1026" max="16384" width="9.140625" style="62"/>
  </cols>
  <sheetData>
    <row r="1" spans="1:11" s="58" customFormat="1" ht="13.5" customHeight="1">
      <c r="A1" s="56"/>
      <c r="B1" s="56"/>
      <c r="C1" s="82"/>
      <c r="D1" s="79"/>
      <c r="E1" s="277" t="s">
        <v>0</v>
      </c>
      <c r="F1" s="277"/>
      <c r="G1" s="277"/>
      <c r="H1" s="277"/>
      <c r="I1" s="57"/>
      <c r="J1" s="57"/>
      <c r="K1" s="56"/>
    </row>
    <row r="2" spans="1:11" s="58" customFormat="1" ht="15" customHeight="1">
      <c r="A2" s="56"/>
      <c r="B2" s="56"/>
      <c r="C2" s="278" t="s">
        <v>336</v>
      </c>
      <c r="D2" s="278"/>
      <c r="E2" s="278"/>
      <c r="F2" s="278"/>
      <c r="G2" s="278"/>
      <c r="H2" s="278"/>
      <c r="I2" s="59"/>
      <c r="J2" s="59"/>
      <c r="K2" s="56"/>
    </row>
    <row r="3" spans="1:11" s="58" customFormat="1" ht="12" customHeight="1">
      <c r="A3" s="56"/>
      <c r="B3" s="56"/>
      <c r="C3" s="279" t="s">
        <v>310</v>
      </c>
      <c r="D3" s="279"/>
      <c r="E3" s="279"/>
      <c r="F3" s="279"/>
      <c r="G3" s="279"/>
      <c r="H3" s="279"/>
      <c r="I3" s="60"/>
      <c r="J3" s="60"/>
      <c r="K3" s="56"/>
    </row>
    <row r="4" spans="1:11" s="58" customFormat="1" ht="12" customHeight="1">
      <c r="A4" s="56"/>
      <c r="B4" s="56"/>
      <c r="C4" s="76"/>
      <c r="D4" s="280"/>
      <c r="E4" s="280"/>
      <c r="F4" s="280"/>
      <c r="G4" s="280"/>
      <c r="H4" s="280"/>
      <c r="I4" s="59"/>
      <c r="J4" s="59"/>
      <c r="K4" s="56"/>
    </row>
    <row r="5" spans="1:11" ht="15.95" customHeight="1">
      <c r="A5" s="61"/>
      <c r="B5" s="282" t="s">
        <v>1</v>
      </c>
      <c r="C5" s="282"/>
      <c r="D5" s="282"/>
      <c r="E5" s="282"/>
      <c r="F5" s="282"/>
      <c r="G5" s="282"/>
      <c r="H5" s="282"/>
      <c r="I5" s="61"/>
    </row>
    <row r="6" spans="1:11" ht="15.95" customHeight="1">
      <c r="A6" s="61"/>
      <c r="B6" s="282" t="s">
        <v>306</v>
      </c>
      <c r="C6" s="282"/>
      <c r="D6" s="282"/>
      <c r="E6" s="282"/>
      <c r="F6" s="282"/>
      <c r="G6" s="282"/>
      <c r="H6" s="282"/>
      <c r="I6" s="61"/>
    </row>
    <row r="7" spans="1:11" ht="11.1" customHeight="1">
      <c r="A7" s="61"/>
      <c r="B7" s="283" t="s">
        <v>2</v>
      </c>
      <c r="C7" s="283"/>
      <c r="D7" s="61"/>
      <c r="E7" s="61"/>
      <c r="F7" s="61"/>
      <c r="G7" s="61"/>
      <c r="H7" s="61"/>
      <c r="I7" s="61"/>
    </row>
    <row r="8" spans="1:11" ht="12" customHeight="1">
      <c r="A8" s="61"/>
      <c r="B8" s="281" t="s">
        <v>3</v>
      </c>
      <c r="C8" s="281"/>
      <c r="D8" s="61"/>
      <c r="E8" s="61"/>
      <c r="F8" s="61"/>
      <c r="G8" s="61"/>
      <c r="H8" s="61"/>
      <c r="I8" s="61"/>
    </row>
    <row r="9" spans="1:11" s="65" customFormat="1" ht="11.1" customHeight="1">
      <c r="A9" s="63"/>
      <c r="B9" s="61"/>
      <c r="C9" s="61"/>
      <c r="D9" s="61"/>
      <c r="E9" s="61"/>
      <c r="F9" s="61"/>
      <c r="G9" s="61"/>
      <c r="H9" s="64" t="s">
        <v>4</v>
      </c>
      <c r="I9" s="63"/>
    </row>
    <row r="10" spans="1:11" s="65" customFormat="1" ht="12" customHeight="1">
      <c r="A10" s="63"/>
      <c r="B10" s="288" t="s">
        <v>5</v>
      </c>
      <c r="C10" s="288" t="s">
        <v>6</v>
      </c>
      <c r="D10" s="288"/>
      <c r="E10" s="288" t="s">
        <v>7</v>
      </c>
      <c r="F10" s="288" t="s">
        <v>8</v>
      </c>
      <c r="G10" s="289" t="s">
        <v>9</v>
      </c>
      <c r="H10" s="289"/>
      <c r="I10" s="63"/>
    </row>
    <row r="11" spans="1:11" s="65" customFormat="1" ht="29.1" customHeight="1">
      <c r="A11" s="63"/>
      <c r="B11" s="288"/>
      <c r="C11" s="288"/>
      <c r="D11" s="288"/>
      <c r="E11" s="288"/>
      <c r="F11" s="288"/>
      <c r="G11" s="73" t="s">
        <v>10</v>
      </c>
      <c r="H11" s="74" t="s">
        <v>11</v>
      </c>
      <c r="I11" s="63"/>
    </row>
    <row r="12" spans="1:11" s="65" customFormat="1" ht="12" customHeight="1">
      <c r="A12" s="63"/>
      <c r="B12" s="75" t="s">
        <v>12</v>
      </c>
      <c r="C12" s="285" t="s">
        <v>13</v>
      </c>
      <c r="D12" s="285"/>
      <c r="E12" s="75" t="s">
        <v>14</v>
      </c>
      <c r="F12" s="75" t="s">
        <v>15</v>
      </c>
      <c r="G12" s="75" t="s">
        <v>16</v>
      </c>
      <c r="H12" s="75" t="s">
        <v>17</v>
      </c>
      <c r="I12" s="63"/>
    </row>
    <row r="13" spans="1:11" s="65" customFormat="1" ht="14.1" customHeight="1">
      <c r="A13" s="63"/>
      <c r="B13" s="77" t="s">
        <v>18</v>
      </c>
      <c r="C13" s="284" t="s">
        <v>19</v>
      </c>
      <c r="D13" s="284"/>
      <c r="E13" s="66">
        <v>45783678</v>
      </c>
      <c r="F13" s="66">
        <v>45771378</v>
      </c>
      <c r="G13" s="66">
        <v>12300</v>
      </c>
      <c r="H13" s="66">
        <v>0</v>
      </c>
      <c r="I13" s="63"/>
    </row>
    <row r="14" spans="1:11" s="65" customFormat="1" ht="20.100000000000001" customHeight="1">
      <c r="A14" s="63"/>
      <c r="B14" s="77" t="s">
        <v>20</v>
      </c>
      <c r="C14" s="276" t="s">
        <v>21</v>
      </c>
      <c r="D14" s="276"/>
      <c r="E14" s="66">
        <v>26332849</v>
      </c>
      <c r="F14" s="66">
        <v>26332849</v>
      </c>
      <c r="G14" s="66">
        <v>0</v>
      </c>
      <c r="H14" s="66">
        <v>0</v>
      </c>
      <c r="I14" s="63"/>
    </row>
    <row r="15" spans="1:11" s="65" customFormat="1" ht="14.1" customHeight="1">
      <c r="A15" s="63"/>
      <c r="B15" s="77" t="s">
        <v>22</v>
      </c>
      <c r="C15" s="276" t="s">
        <v>23</v>
      </c>
      <c r="D15" s="276"/>
      <c r="E15" s="66">
        <v>26326749</v>
      </c>
      <c r="F15" s="66">
        <v>26326749</v>
      </c>
      <c r="G15" s="66">
        <v>0</v>
      </c>
      <c r="H15" s="66">
        <v>0</v>
      </c>
      <c r="I15" s="63"/>
    </row>
    <row r="16" spans="1:11" s="65" customFormat="1" ht="20.100000000000001" customHeight="1">
      <c r="A16" s="63"/>
      <c r="B16" s="78" t="s">
        <v>24</v>
      </c>
      <c r="C16" s="275" t="s">
        <v>25</v>
      </c>
      <c r="D16" s="275"/>
      <c r="E16" s="67">
        <v>24175519</v>
      </c>
      <c r="F16" s="67">
        <v>24175519</v>
      </c>
      <c r="G16" s="67">
        <v>0</v>
      </c>
      <c r="H16" s="67">
        <v>0</v>
      </c>
      <c r="I16" s="63"/>
    </row>
    <row r="17" spans="1:9" s="65" customFormat="1" ht="20.100000000000001" customHeight="1">
      <c r="A17" s="63"/>
      <c r="B17" s="78" t="s">
        <v>26</v>
      </c>
      <c r="C17" s="275" t="s">
        <v>27</v>
      </c>
      <c r="D17" s="275"/>
      <c r="E17" s="67">
        <v>1827130</v>
      </c>
      <c r="F17" s="67">
        <v>1827130</v>
      </c>
      <c r="G17" s="67">
        <v>0</v>
      </c>
      <c r="H17" s="67">
        <v>0</v>
      </c>
      <c r="I17" s="63"/>
    </row>
    <row r="18" spans="1:9" s="65" customFormat="1" ht="20.100000000000001" customHeight="1">
      <c r="A18" s="63"/>
      <c r="B18" s="78" t="s">
        <v>28</v>
      </c>
      <c r="C18" s="275" t="s">
        <v>29</v>
      </c>
      <c r="D18" s="275"/>
      <c r="E18" s="67">
        <v>324100</v>
      </c>
      <c r="F18" s="67">
        <v>324100</v>
      </c>
      <c r="G18" s="67">
        <v>0</v>
      </c>
      <c r="H18" s="67">
        <v>0</v>
      </c>
      <c r="I18" s="63"/>
    </row>
    <row r="19" spans="1:9" s="65" customFormat="1" ht="14.1" customHeight="1">
      <c r="A19" s="63"/>
      <c r="B19" s="77" t="s">
        <v>30</v>
      </c>
      <c r="C19" s="276" t="s">
        <v>31</v>
      </c>
      <c r="D19" s="276"/>
      <c r="E19" s="66">
        <v>6100</v>
      </c>
      <c r="F19" s="66">
        <v>6100</v>
      </c>
      <c r="G19" s="66">
        <v>0</v>
      </c>
      <c r="H19" s="66">
        <v>0</v>
      </c>
      <c r="I19" s="63"/>
    </row>
    <row r="20" spans="1:9" s="65" customFormat="1" ht="20.100000000000001" customHeight="1">
      <c r="A20" s="63"/>
      <c r="B20" s="78" t="s">
        <v>32</v>
      </c>
      <c r="C20" s="275" t="s">
        <v>33</v>
      </c>
      <c r="D20" s="275"/>
      <c r="E20" s="67">
        <v>6100</v>
      </c>
      <c r="F20" s="67">
        <v>6100</v>
      </c>
      <c r="G20" s="67">
        <v>0</v>
      </c>
      <c r="H20" s="67">
        <v>0</v>
      </c>
      <c r="I20" s="63"/>
    </row>
    <row r="21" spans="1:9" s="65" customFormat="1" ht="14.1" customHeight="1">
      <c r="A21" s="63"/>
      <c r="B21" s="77" t="s">
        <v>34</v>
      </c>
      <c r="C21" s="276" t="s">
        <v>35</v>
      </c>
      <c r="D21" s="276"/>
      <c r="E21" s="66">
        <v>3302865</v>
      </c>
      <c r="F21" s="66">
        <v>3302865</v>
      </c>
      <c r="G21" s="66">
        <v>0</v>
      </c>
      <c r="H21" s="66">
        <v>0</v>
      </c>
      <c r="I21" s="63"/>
    </row>
    <row r="22" spans="1:9" s="65" customFormat="1" ht="14.1" customHeight="1">
      <c r="A22" s="63"/>
      <c r="B22" s="77" t="s">
        <v>36</v>
      </c>
      <c r="C22" s="276" t="s">
        <v>37</v>
      </c>
      <c r="D22" s="276"/>
      <c r="E22" s="66">
        <v>3249865</v>
      </c>
      <c r="F22" s="66">
        <v>3249865</v>
      </c>
      <c r="G22" s="66">
        <v>0</v>
      </c>
      <c r="H22" s="66">
        <v>0</v>
      </c>
      <c r="I22" s="63"/>
    </row>
    <row r="23" spans="1:9" s="65" customFormat="1" ht="20.100000000000001" customHeight="1">
      <c r="A23" s="63"/>
      <c r="B23" s="78" t="s">
        <v>38</v>
      </c>
      <c r="C23" s="275" t="s">
        <v>39</v>
      </c>
      <c r="D23" s="275"/>
      <c r="E23" s="67">
        <v>143800</v>
      </c>
      <c r="F23" s="67">
        <v>143800</v>
      </c>
      <c r="G23" s="67">
        <v>0</v>
      </c>
      <c r="H23" s="67">
        <v>0</v>
      </c>
      <c r="I23" s="63"/>
    </row>
    <row r="24" spans="1:9" s="65" customFormat="1" ht="29.1" customHeight="1">
      <c r="A24" s="63"/>
      <c r="B24" s="78" t="s">
        <v>40</v>
      </c>
      <c r="C24" s="275" t="s">
        <v>41</v>
      </c>
      <c r="D24" s="275"/>
      <c r="E24" s="67">
        <v>3106065</v>
      </c>
      <c r="F24" s="67">
        <v>3106065</v>
      </c>
      <c r="G24" s="67">
        <v>0</v>
      </c>
      <c r="H24" s="67">
        <v>0</v>
      </c>
      <c r="I24" s="63"/>
    </row>
    <row r="25" spans="1:9" s="65" customFormat="1" ht="20.100000000000001" customHeight="1">
      <c r="A25" s="63"/>
      <c r="B25" s="77" t="s">
        <v>42</v>
      </c>
      <c r="C25" s="276" t="s">
        <v>43</v>
      </c>
      <c r="D25" s="276"/>
      <c r="E25" s="66">
        <v>53000</v>
      </c>
      <c r="F25" s="66">
        <v>53000</v>
      </c>
      <c r="G25" s="66">
        <v>0</v>
      </c>
      <c r="H25" s="66">
        <v>0</v>
      </c>
      <c r="I25" s="63"/>
    </row>
    <row r="26" spans="1:9" s="65" customFormat="1" ht="20.100000000000001" customHeight="1">
      <c r="A26" s="63"/>
      <c r="B26" s="78" t="s">
        <v>44</v>
      </c>
      <c r="C26" s="275" t="s">
        <v>45</v>
      </c>
      <c r="D26" s="275"/>
      <c r="E26" s="67">
        <v>53000</v>
      </c>
      <c r="F26" s="67">
        <v>53000</v>
      </c>
      <c r="G26" s="67">
        <v>0</v>
      </c>
      <c r="H26" s="67">
        <v>0</v>
      </c>
      <c r="I26" s="63"/>
    </row>
    <row r="27" spans="1:9" s="65" customFormat="1" ht="14.1" customHeight="1">
      <c r="A27" s="63"/>
      <c r="B27" s="77" t="s">
        <v>46</v>
      </c>
      <c r="C27" s="276" t="s">
        <v>47</v>
      </c>
      <c r="D27" s="276"/>
      <c r="E27" s="66">
        <v>2710000</v>
      </c>
      <c r="F27" s="66">
        <v>2710000</v>
      </c>
      <c r="G27" s="66">
        <v>0</v>
      </c>
      <c r="H27" s="66">
        <v>0</v>
      </c>
      <c r="I27" s="63"/>
    </row>
    <row r="28" spans="1:9" s="65" customFormat="1" ht="20.100000000000001" customHeight="1">
      <c r="A28" s="63"/>
      <c r="B28" s="77" t="s">
        <v>48</v>
      </c>
      <c r="C28" s="276" t="s">
        <v>49</v>
      </c>
      <c r="D28" s="276"/>
      <c r="E28" s="66">
        <v>220000</v>
      </c>
      <c r="F28" s="66">
        <v>220000</v>
      </c>
      <c r="G28" s="66">
        <v>0</v>
      </c>
      <c r="H28" s="66">
        <v>0</v>
      </c>
      <c r="I28" s="63"/>
    </row>
    <row r="29" spans="1:9" s="65" customFormat="1" ht="14.1" customHeight="1">
      <c r="A29" s="63"/>
      <c r="B29" s="78" t="s">
        <v>50</v>
      </c>
      <c r="C29" s="275" t="s">
        <v>51</v>
      </c>
      <c r="D29" s="275"/>
      <c r="E29" s="67">
        <v>220000</v>
      </c>
      <c r="F29" s="67">
        <v>220000</v>
      </c>
      <c r="G29" s="67">
        <v>0</v>
      </c>
      <c r="H29" s="67">
        <v>0</v>
      </c>
      <c r="I29" s="63"/>
    </row>
    <row r="30" spans="1:9" s="65" customFormat="1" ht="20.100000000000001" customHeight="1">
      <c r="A30" s="63"/>
      <c r="B30" s="77" t="s">
        <v>52</v>
      </c>
      <c r="C30" s="276" t="s">
        <v>53</v>
      </c>
      <c r="D30" s="276"/>
      <c r="E30" s="66">
        <v>790000</v>
      </c>
      <c r="F30" s="66">
        <v>790000</v>
      </c>
      <c r="G30" s="66">
        <v>0</v>
      </c>
      <c r="H30" s="66">
        <v>0</v>
      </c>
      <c r="I30" s="63"/>
    </row>
    <row r="31" spans="1:9" s="65" customFormat="1" ht="14.1" customHeight="1">
      <c r="A31" s="63"/>
      <c r="B31" s="78" t="s">
        <v>54</v>
      </c>
      <c r="C31" s="275" t="s">
        <v>51</v>
      </c>
      <c r="D31" s="275"/>
      <c r="E31" s="67">
        <v>790000</v>
      </c>
      <c r="F31" s="67">
        <v>790000</v>
      </c>
      <c r="G31" s="67">
        <v>0</v>
      </c>
      <c r="H31" s="67">
        <v>0</v>
      </c>
      <c r="I31" s="63"/>
    </row>
    <row r="32" spans="1:9" s="65" customFormat="1" ht="20.100000000000001" customHeight="1">
      <c r="A32" s="63"/>
      <c r="B32" s="77" t="s">
        <v>55</v>
      </c>
      <c r="C32" s="276" t="s">
        <v>56</v>
      </c>
      <c r="D32" s="276"/>
      <c r="E32" s="66">
        <v>1700000</v>
      </c>
      <c r="F32" s="66">
        <v>1700000</v>
      </c>
      <c r="G32" s="66">
        <v>0</v>
      </c>
      <c r="H32" s="66">
        <v>0</v>
      </c>
      <c r="I32" s="63"/>
    </row>
    <row r="33" spans="1:9" s="65" customFormat="1" ht="50.25" customHeight="1">
      <c r="A33" s="63"/>
      <c r="B33" s="78" t="s">
        <v>57</v>
      </c>
      <c r="C33" s="275" t="s">
        <v>58</v>
      </c>
      <c r="D33" s="275"/>
      <c r="E33" s="67">
        <v>1100000</v>
      </c>
      <c r="F33" s="67">
        <v>1100000</v>
      </c>
      <c r="G33" s="67">
        <v>0</v>
      </c>
      <c r="H33" s="67">
        <v>0</v>
      </c>
      <c r="I33" s="63"/>
    </row>
    <row r="34" spans="1:9" s="65" customFormat="1" ht="38.1" customHeight="1">
      <c r="A34" s="63"/>
      <c r="B34" s="78" t="s">
        <v>59</v>
      </c>
      <c r="C34" s="275" t="s">
        <v>60</v>
      </c>
      <c r="D34" s="275"/>
      <c r="E34" s="67">
        <v>600000</v>
      </c>
      <c r="F34" s="67">
        <v>600000</v>
      </c>
      <c r="G34" s="67">
        <v>0</v>
      </c>
      <c r="H34" s="67">
        <v>0</v>
      </c>
      <c r="I34" s="63"/>
    </row>
    <row r="35" spans="1:9" s="65" customFormat="1" ht="20.100000000000001" customHeight="1">
      <c r="A35" s="63"/>
      <c r="B35" s="77" t="s">
        <v>61</v>
      </c>
      <c r="C35" s="276" t="s">
        <v>62</v>
      </c>
      <c r="D35" s="276"/>
      <c r="E35" s="66">
        <v>13425664</v>
      </c>
      <c r="F35" s="66">
        <v>13425664</v>
      </c>
      <c r="G35" s="66">
        <v>0</v>
      </c>
      <c r="H35" s="66">
        <v>0</v>
      </c>
      <c r="I35" s="63"/>
    </row>
    <row r="36" spans="1:9" s="65" customFormat="1" ht="14.1" customHeight="1">
      <c r="A36" s="63"/>
      <c r="B36" s="77" t="s">
        <v>63</v>
      </c>
      <c r="C36" s="276" t="s">
        <v>64</v>
      </c>
      <c r="D36" s="276"/>
      <c r="E36" s="66">
        <v>6090226</v>
      </c>
      <c r="F36" s="66">
        <v>6090226</v>
      </c>
      <c r="G36" s="66">
        <v>0</v>
      </c>
      <c r="H36" s="66">
        <v>0</v>
      </c>
      <c r="I36" s="63"/>
    </row>
    <row r="37" spans="1:9" s="65" customFormat="1" ht="20.100000000000001" customHeight="1">
      <c r="A37" s="63"/>
      <c r="B37" s="78" t="s">
        <v>65</v>
      </c>
      <c r="C37" s="275" t="s">
        <v>66</v>
      </c>
      <c r="D37" s="275"/>
      <c r="E37" s="67">
        <v>4000</v>
      </c>
      <c r="F37" s="67">
        <v>4000</v>
      </c>
      <c r="G37" s="67">
        <v>0</v>
      </c>
      <c r="H37" s="67">
        <v>0</v>
      </c>
      <c r="I37" s="63"/>
    </row>
    <row r="38" spans="1:9" s="65" customFormat="1" ht="20.100000000000001" customHeight="1">
      <c r="A38" s="63"/>
      <c r="B38" s="78" t="s">
        <v>67</v>
      </c>
      <c r="C38" s="275" t="s">
        <v>68</v>
      </c>
      <c r="D38" s="275"/>
      <c r="E38" s="67">
        <v>25000</v>
      </c>
      <c r="F38" s="67">
        <v>25000</v>
      </c>
      <c r="G38" s="67">
        <v>0</v>
      </c>
      <c r="H38" s="67">
        <v>0</v>
      </c>
      <c r="I38" s="63"/>
    </row>
    <row r="39" spans="1:9" s="65" customFormat="1" ht="20.100000000000001" customHeight="1">
      <c r="A39" s="63"/>
      <c r="B39" s="78" t="s">
        <v>69</v>
      </c>
      <c r="C39" s="275" t="s">
        <v>70</v>
      </c>
      <c r="D39" s="275"/>
      <c r="E39" s="67">
        <v>684500</v>
      </c>
      <c r="F39" s="67">
        <v>684500</v>
      </c>
      <c r="G39" s="67">
        <v>0</v>
      </c>
      <c r="H39" s="67">
        <v>0</v>
      </c>
      <c r="I39" s="63"/>
    </row>
    <row r="40" spans="1:9" s="65" customFormat="1" ht="20.100000000000001" customHeight="1">
      <c r="A40" s="63"/>
      <c r="B40" s="78" t="s">
        <v>71</v>
      </c>
      <c r="C40" s="275" t="s">
        <v>72</v>
      </c>
      <c r="D40" s="275"/>
      <c r="E40" s="67">
        <v>1191726</v>
      </c>
      <c r="F40" s="67">
        <v>1191726</v>
      </c>
      <c r="G40" s="67">
        <v>0</v>
      </c>
      <c r="H40" s="67">
        <v>0</v>
      </c>
      <c r="I40" s="63"/>
    </row>
    <row r="41" spans="1:9" s="65" customFormat="1" ht="14.1" customHeight="1">
      <c r="A41" s="63"/>
      <c r="B41" s="78" t="s">
        <v>73</v>
      </c>
      <c r="C41" s="275" t="s">
        <v>74</v>
      </c>
      <c r="D41" s="275"/>
      <c r="E41" s="67">
        <v>1290000</v>
      </c>
      <c r="F41" s="67">
        <v>1290000</v>
      </c>
      <c r="G41" s="67">
        <v>0</v>
      </c>
      <c r="H41" s="67">
        <v>0</v>
      </c>
      <c r="I41" s="63"/>
    </row>
    <row r="42" spans="1:9" s="65" customFormat="1" ht="14.1" customHeight="1">
      <c r="A42" s="63"/>
      <c r="B42" s="78" t="s">
        <v>75</v>
      </c>
      <c r="C42" s="275" t="s">
        <v>76</v>
      </c>
      <c r="D42" s="275"/>
      <c r="E42" s="67">
        <v>1990000</v>
      </c>
      <c r="F42" s="67">
        <v>1990000</v>
      </c>
      <c r="G42" s="67">
        <v>0</v>
      </c>
      <c r="H42" s="67">
        <v>0</v>
      </c>
      <c r="I42" s="63"/>
    </row>
    <row r="43" spans="1:9" s="65" customFormat="1" ht="14.1" customHeight="1">
      <c r="A43" s="63"/>
      <c r="B43" s="78" t="s">
        <v>77</v>
      </c>
      <c r="C43" s="275" t="s">
        <v>78</v>
      </c>
      <c r="D43" s="275"/>
      <c r="E43" s="67">
        <v>345000</v>
      </c>
      <c r="F43" s="67">
        <v>345000</v>
      </c>
      <c r="G43" s="67">
        <v>0</v>
      </c>
      <c r="H43" s="67">
        <v>0</v>
      </c>
      <c r="I43" s="63"/>
    </row>
    <row r="44" spans="1:9" s="65" customFormat="1" ht="14.1" customHeight="1">
      <c r="A44" s="63"/>
      <c r="B44" s="78" t="s">
        <v>79</v>
      </c>
      <c r="C44" s="275" t="s">
        <v>80</v>
      </c>
      <c r="D44" s="275"/>
      <c r="E44" s="67">
        <v>560000</v>
      </c>
      <c r="F44" s="67">
        <v>560000</v>
      </c>
      <c r="G44" s="67">
        <v>0</v>
      </c>
      <c r="H44" s="67">
        <v>0</v>
      </c>
      <c r="I44" s="63"/>
    </row>
    <row r="45" spans="1:9" s="65" customFormat="1" ht="14.1" customHeight="1">
      <c r="A45" s="63"/>
      <c r="B45" s="77" t="s">
        <v>81</v>
      </c>
      <c r="C45" s="276" t="s">
        <v>82</v>
      </c>
      <c r="D45" s="276"/>
      <c r="E45" s="66">
        <v>17100</v>
      </c>
      <c r="F45" s="66">
        <v>17100</v>
      </c>
      <c r="G45" s="66">
        <v>0</v>
      </c>
      <c r="H45" s="66">
        <v>0</v>
      </c>
      <c r="I45" s="63"/>
    </row>
    <row r="46" spans="1:9" s="65" customFormat="1" ht="14.1" customHeight="1">
      <c r="A46" s="63"/>
      <c r="B46" s="78" t="s">
        <v>83</v>
      </c>
      <c r="C46" s="275" t="s">
        <v>84</v>
      </c>
      <c r="D46" s="275"/>
      <c r="E46" s="67">
        <v>17100</v>
      </c>
      <c r="F46" s="67">
        <v>17100</v>
      </c>
      <c r="G46" s="67">
        <v>0</v>
      </c>
      <c r="H46" s="67">
        <v>0</v>
      </c>
      <c r="I46" s="63"/>
    </row>
    <row r="47" spans="1:9" s="65" customFormat="1" ht="14.1" customHeight="1">
      <c r="A47" s="63"/>
      <c r="B47" s="77" t="s">
        <v>85</v>
      </c>
      <c r="C47" s="276" t="s">
        <v>86</v>
      </c>
      <c r="D47" s="276"/>
      <c r="E47" s="66">
        <v>7318338</v>
      </c>
      <c r="F47" s="66">
        <v>7318338</v>
      </c>
      <c r="G47" s="66">
        <v>0</v>
      </c>
      <c r="H47" s="66">
        <v>0</v>
      </c>
      <c r="I47" s="63"/>
    </row>
    <row r="48" spans="1:9" s="65" customFormat="1" ht="14.1" customHeight="1">
      <c r="A48" s="63"/>
      <c r="B48" s="78" t="s">
        <v>87</v>
      </c>
      <c r="C48" s="275" t="s">
        <v>88</v>
      </c>
      <c r="D48" s="275"/>
      <c r="E48" s="67">
        <v>130000</v>
      </c>
      <c r="F48" s="67">
        <v>130000</v>
      </c>
      <c r="G48" s="67">
        <v>0</v>
      </c>
      <c r="H48" s="67">
        <v>0</v>
      </c>
      <c r="I48" s="63"/>
    </row>
    <row r="49" spans="1:9" s="65" customFormat="1" ht="14.1" customHeight="1">
      <c r="A49" s="63"/>
      <c r="B49" s="78" t="s">
        <v>89</v>
      </c>
      <c r="C49" s="275" t="s">
        <v>90</v>
      </c>
      <c r="D49" s="275"/>
      <c r="E49" s="67">
        <v>6528338</v>
      </c>
      <c r="F49" s="67">
        <v>6528338</v>
      </c>
      <c r="G49" s="67">
        <v>0</v>
      </c>
      <c r="H49" s="67">
        <v>0</v>
      </c>
      <c r="I49" s="63"/>
    </row>
    <row r="50" spans="1:9" s="65" customFormat="1" ht="29.1" customHeight="1">
      <c r="A50" s="63"/>
      <c r="B50" s="78" t="s">
        <v>91</v>
      </c>
      <c r="C50" s="275" t="s">
        <v>92</v>
      </c>
      <c r="D50" s="275"/>
      <c r="E50" s="67">
        <v>660000</v>
      </c>
      <c r="F50" s="67">
        <v>660000</v>
      </c>
      <c r="G50" s="67">
        <v>0</v>
      </c>
      <c r="H50" s="67">
        <v>0</v>
      </c>
      <c r="I50" s="63"/>
    </row>
    <row r="51" spans="1:9" s="65" customFormat="1" ht="14.1" customHeight="1">
      <c r="A51" s="63"/>
      <c r="B51" s="77" t="s">
        <v>93</v>
      </c>
      <c r="C51" s="276" t="s">
        <v>94</v>
      </c>
      <c r="D51" s="276"/>
      <c r="E51" s="66">
        <v>12300</v>
      </c>
      <c r="F51" s="66">
        <v>0</v>
      </c>
      <c r="G51" s="66">
        <v>12300</v>
      </c>
      <c r="H51" s="66">
        <v>0</v>
      </c>
      <c r="I51" s="63"/>
    </row>
    <row r="52" spans="1:9" s="65" customFormat="1" ht="14.1" customHeight="1">
      <c r="A52" s="63"/>
      <c r="B52" s="77" t="s">
        <v>95</v>
      </c>
      <c r="C52" s="276" t="s">
        <v>96</v>
      </c>
      <c r="D52" s="276"/>
      <c r="E52" s="66">
        <v>12300</v>
      </c>
      <c r="F52" s="66">
        <v>0</v>
      </c>
      <c r="G52" s="66">
        <v>12300</v>
      </c>
      <c r="H52" s="66">
        <v>0</v>
      </c>
      <c r="I52" s="63"/>
    </row>
    <row r="53" spans="1:9" s="65" customFormat="1" ht="29.1" customHeight="1">
      <c r="A53" s="63"/>
      <c r="B53" s="78" t="s">
        <v>97</v>
      </c>
      <c r="C53" s="275" t="s">
        <v>98</v>
      </c>
      <c r="D53" s="275"/>
      <c r="E53" s="67">
        <v>10300</v>
      </c>
      <c r="F53" s="67">
        <v>0</v>
      </c>
      <c r="G53" s="67">
        <v>10300</v>
      </c>
      <c r="H53" s="67">
        <v>0</v>
      </c>
      <c r="I53" s="63"/>
    </row>
    <row r="54" spans="1:9" s="65" customFormat="1" ht="12" customHeight="1">
      <c r="A54" s="63"/>
      <c r="B54" s="288" t="s">
        <v>5</v>
      </c>
      <c r="C54" s="288" t="s">
        <v>6</v>
      </c>
      <c r="D54" s="288"/>
      <c r="E54" s="288" t="s">
        <v>7</v>
      </c>
      <c r="F54" s="288" t="s">
        <v>8</v>
      </c>
      <c r="G54" s="289" t="s">
        <v>9</v>
      </c>
      <c r="H54" s="289"/>
      <c r="I54" s="63"/>
    </row>
    <row r="55" spans="1:9" s="65" customFormat="1" ht="29.1" customHeight="1">
      <c r="A55" s="63"/>
      <c r="B55" s="288"/>
      <c r="C55" s="288"/>
      <c r="D55" s="288"/>
      <c r="E55" s="288"/>
      <c r="F55" s="288"/>
      <c r="G55" s="73" t="s">
        <v>10</v>
      </c>
      <c r="H55" s="74" t="s">
        <v>11</v>
      </c>
      <c r="I55" s="63"/>
    </row>
    <row r="56" spans="1:9" s="65" customFormat="1" ht="12" customHeight="1">
      <c r="A56" s="63"/>
      <c r="B56" s="75" t="s">
        <v>12</v>
      </c>
      <c r="C56" s="285" t="s">
        <v>13</v>
      </c>
      <c r="D56" s="285"/>
      <c r="E56" s="75" t="s">
        <v>14</v>
      </c>
      <c r="F56" s="75" t="s">
        <v>15</v>
      </c>
      <c r="G56" s="75" t="s">
        <v>16</v>
      </c>
      <c r="H56" s="75" t="s">
        <v>17</v>
      </c>
      <c r="I56" s="63"/>
    </row>
    <row r="57" spans="1:9" s="65" customFormat="1" ht="29.1" customHeight="1">
      <c r="A57" s="63"/>
      <c r="B57" s="78" t="s">
        <v>99</v>
      </c>
      <c r="C57" s="275" t="s">
        <v>100</v>
      </c>
      <c r="D57" s="275"/>
      <c r="E57" s="67">
        <v>2000</v>
      </c>
      <c r="F57" s="67">
        <v>0</v>
      </c>
      <c r="G57" s="67">
        <v>2000</v>
      </c>
      <c r="H57" s="67">
        <v>0</v>
      </c>
      <c r="I57" s="63"/>
    </row>
    <row r="58" spans="1:9" s="65" customFormat="1" ht="14.1" customHeight="1">
      <c r="A58" s="63"/>
      <c r="B58" s="77" t="s">
        <v>101</v>
      </c>
      <c r="C58" s="284" t="s">
        <v>102</v>
      </c>
      <c r="D58" s="284"/>
      <c r="E58" s="66">
        <v>1735413</v>
      </c>
      <c r="F58" s="66">
        <v>665413</v>
      </c>
      <c r="G58" s="66">
        <v>1070000</v>
      </c>
      <c r="H58" s="66">
        <v>0</v>
      </c>
      <c r="I58" s="63"/>
    </row>
    <row r="59" spans="1:9" s="65" customFormat="1" ht="14.1" customHeight="1">
      <c r="A59" s="63"/>
      <c r="B59" s="77" t="s">
        <v>103</v>
      </c>
      <c r="C59" s="276" t="s">
        <v>104</v>
      </c>
      <c r="D59" s="276"/>
      <c r="E59" s="66">
        <v>15033</v>
      </c>
      <c r="F59" s="66">
        <v>15033</v>
      </c>
      <c r="G59" s="66">
        <v>0</v>
      </c>
      <c r="H59" s="66">
        <v>0</v>
      </c>
      <c r="I59" s="63"/>
    </row>
    <row r="60" spans="1:9" s="65" customFormat="1" ht="14.1" customHeight="1">
      <c r="A60" s="63"/>
      <c r="B60" s="77" t="s">
        <v>105</v>
      </c>
      <c r="C60" s="276" t="s">
        <v>106</v>
      </c>
      <c r="D60" s="276"/>
      <c r="E60" s="66">
        <v>15033</v>
      </c>
      <c r="F60" s="66">
        <v>15033</v>
      </c>
      <c r="G60" s="66">
        <v>0</v>
      </c>
      <c r="H60" s="66">
        <v>0</v>
      </c>
      <c r="I60" s="63"/>
    </row>
    <row r="61" spans="1:9" s="65" customFormat="1" ht="14.1" customHeight="1">
      <c r="A61" s="63"/>
      <c r="B61" s="78" t="s">
        <v>107</v>
      </c>
      <c r="C61" s="275" t="s">
        <v>108</v>
      </c>
      <c r="D61" s="275"/>
      <c r="E61" s="67">
        <v>15033</v>
      </c>
      <c r="F61" s="67">
        <v>15033</v>
      </c>
      <c r="G61" s="67">
        <v>0</v>
      </c>
      <c r="H61" s="67">
        <v>0</v>
      </c>
      <c r="I61" s="63"/>
    </row>
    <row r="62" spans="1:9" s="65" customFormat="1" ht="20.100000000000001" customHeight="1">
      <c r="A62" s="63"/>
      <c r="B62" s="77" t="s">
        <v>109</v>
      </c>
      <c r="C62" s="276" t="s">
        <v>110</v>
      </c>
      <c r="D62" s="276"/>
      <c r="E62" s="66">
        <v>523280</v>
      </c>
      <c r="F62" s="66">
        <v>523280</v>
      </c>
      <c r="G62" s="66">
        <v>0</v>
      </c>
      <c r="H62" s="66">
        <v>0</v>
      </c>
      <c r="I62" s="63"/>
    </row>
    <row r="63" spans="1:9" s="65" customFormat="1" ht="14.1" customHeight="1">
      <c r="A63" s="63"/>
      <c r="B63" s="77" t="s">
        <v>111</v>
      </c>
      <c r="C63" s="276" t="s">
        <v>112</v>
      </c>
      <c r="D63" s="276"/>
      <c r="E63" s="66">
        <v>523000</v>
      </c>
      <c r="F63" s="66">
        <v>523000</v>
      </c>
      <c r="G63" s="66">
        <v>0</v>
      </c>
      <c r="H63" s="66">
        <v>0</v>
      </c>
      <c r="I63" s="63"/>
    </row>
    <row r="64" spans="1:9" s="65" customFormat="1" ht="20.100000000000001" customHeight="1">
      <c r="A64" s="63"/>
      <c r="B64" s="78" t="s">
        <v>113</v>
      </c>
      <c r="C64" s="275" t="s">
        <v>114</v>
      </c>
      <c r="D64" s="275"/>
      <c r="E64" s="67">
        <v>62000</v>
      </c>
      <c r="F64" s="67">
        <v>62000</v>
      </c>
      <c r="G64" s="67">
        <v>0</v>
      </c>
      <c r="H64" s="67">
        <v>0</v>
      </c>
      <c r="I64" s="63"/>
    </row>
    <row r="65" spans="1:9" s="65" customFormat="1" ht="14.1" customHeight="1">
      <c r="A65" s="63"/>
      <c r="B65" s="78" t="s">
        <v>115</v>
      </c>
      <c r="C65" s="275" t="s">
        <v>116</v>
      </c>
      <c r="D65" s="275"/>
      <c r="E65" s="67">
        <v>180000</v>
      </c>
      <c r="F65" s="67">
        <v>180000</v>
      </c>
      <c r="G65" s="67">
        <v>0</v>
      </c>
      <c r="H65" s="67">
        <v>0</v>
      </c>
      <c r="I65" s="63"/>
    </row>
    <row r="66" spans="1:9" s="65" customFormat="1" ht="20.100000000000001" customHeight="1">
      <c r="A66" s="63"/>
      <c r="B66" s="78" t="s">
        <v>117</v>
      </c>
      <c r="C66" s="275" t="s">
        <v>118</v>
      </c>
      <c r="D66" s="275"/>
      <c r="E66" s="67">
        <v>271000</v>
      </c>
      <c r="F66" s="67">
        <v>271000</v>
      </c>
      <c r="G66" s="67">
        <v>0</v>
      </c>
      <c r="H66" s="67">
        <v>0</v>
      </c>
      <c r="I66" s="63"/>
    </row>
    <row r="67" spans="1:9" s="65" customFormat="1" ht="47.1" customHeight="1">
      <c r="A67" s="63"/>
      <c r="B67" s="78" t="s">
        <v>119</v>
      </c>
      <c r="C67" s="275" t="s">
        <v>120</v>
      </c>
      <c r="D67" s="275"/>
      <c r="E67" s="67">
        <v>10000</v>
      </c>
      <c r="F67" s="67">
        <v>10000</v>
      </c>
      <c r="G67" s="67">
        <v>0</v>
      </c>
      <c r="H67" s="67">
        <v>0</v>
      </c>
      <c r="I67" s="63"/>
    </row>
    <row r="68" spans="1:9" s="65" customFormat="1" ht="14.1" customHeight="1">
      <c r="A68" s="63"/>
      <c r="B68" s="77" t="s">
        <v>121</v>
      </c>
      <c r="C68" s="276" t="s">
        <v>122</v>
      </c>
      <c r="D68" s="276"/>
      <c r="E68" s="66">
        <v>280</v>
      </c>
      <c r="F68" s="66">
        <v>280</v>
      </c>
      <c r="G68" s="66">
        <v>0</v>
      </c>
      <c r="H68" s="66">
        <v>0</v>
      </c>
      <c r="I68" s="63"/>
    </row>
    <row r="69" spans="1:9" s="65" customFormat="1" ht="29.1" customHeight="1">
      <c r="A69" s="63"/>
      <c r="B69" s="78" t="s">
        <v>123</v>
      </c>
      <c r="C69" s="275" t="s">
        <v>124</v>
      </c>
      <c r="D69" s="275"/>
      <c r="E69" s="67">
        <v>280</v>
      </c>
      <c r="F69" s="67">
        <v>280</v>
      </c>
      <c r="G69" s="67">
        <v>0</v>
      </c>
      <c r="H69" s="67">
        <v>0</v>
      </c>
      <c r="I69" s="63"/>
    </row>
    <row r="70" spans="1:9" s="65" customFormat="1" ht="14.1" customHeight="1">
      <c r="A70" s="63"/>
      <c r="B70" s="77" t="s">
        <v>125</v>
      </c>
      <c r="C70" s="276" t="s">
        <v>126</v>
      </c>
      <c r="D70" s="276"/>
      <c r="E70" s="66">
        <v>127100</v>
      </c>
      <c r="F70" s="66">
        <v>127100</v>
      </c>
      <c r="G70" s="66">
        <v>0</v>
      </c>
      <c r="H70" s="66">
        <v>0</v>
      </c>
      <c r="I70" s="63"/>
    </row>
    <row r="71" spans="1:9" s="65" customFormat="1" ht="14.1" customHeight="1">
      <c r="A71" s="63"/>
      <c r="B71" s="77" t="s">
        <v>127</v>
      </c>
      <c r="C71" s="276" t="s">
        <v>106</v>
      </c>
      <c r="D71" s="276"/>
      <c r="E71" s="66">
        <v>127100</v>
      </c>
      <c r="F71" s="66">
        <v>127100</v>
      </c>
      <c r="G71" s="66">
        <v>0</v>
      </c>
      <c r="H71" s="66">
        <v>0</v>
      </c>
      <c r="I71" s="63"/>
    </row>
    <row r="72" spans="1:9" s="65" customFormat="1" ht="14.1" customHeight="1">
      <c r="A72" s="63"/>
      <c r="B72" s="78" t="s">
        <v>128</v>
      </c>
      <c r="C72" s="275" t="s">
        <v>106</v>
      </c>
      <c r="D72" s="275"/>
      <c r="E72" s="67">
        <v>127100</v>
      </c>
      <c r="F72" s="67">
        <v>127100</v>
      </c>
      <c r="G72" s="67">
        <v>0</v>
      </c>
      <c r="H72" s="67">
        <v>0</v>
      </c>
      <c r="I72" s="63"/>
    </row>
    <row r="73" spans="1:9" s="65" customFormat="1" ht="14.1" customHeight="1">
      <c r="A73" s="63"/>
      <c r="B73" s="77" t="s">
        <v>129</v>
      </c>
      <c r="C73" s="276" t="s">
        <v>130</v>
      </c>
      <c r="D73" s="276"/>
      <c r="E73" s="66">
        <v>1070000</v>
      </c>
      <c r="F73" s="66">
        <v>0</v>
      </c>
      <c r="G73" s="66">
        <v>1070000</v>
      </c>
      <c r="H73" s="66">
        <v>0</v>
      </c>
      <c r="I73" s="63"/>
    </row>
    <row r="74" spans="1:9" s="65" customFormat="1" ht="20.100000000000001" customHeight="1">
      <c r="A74" s="63"/>
      <c r="B74" s="77" t="s">
        <v>131</v>
      </c>
      <c r="C74" s="276" t="s">
        <v>132</v>
      </c>
      <c r="D74" s="276"/>
      <c r="E74" s="66">
        <v>1042000</v>
      </c>
      <c r="F74" s="66">
        <v>0</v>
      </c>
      <c r="G74" s="66">
        <v>1042000</v>
      </c>
      <c r="H74" s="66">
        <v>0</v>
      </c>
      <c r="I74" s="63"/>
    </row>
    <row r="75" spans="1:9" s="65" customFormat="1" ht="20.100000000000001" customHeight="1">
      <c r="A75" s="63"/>
      <c r="B75" s="78" t="s">
        <v>133</v>
      </c>
      <c r="C75" s="275" t="s">
        <v>134</v>
      </c>
      <c r="D75" s="275"/>
      <c r="E75" s="67">
        <v>1002000</v>
      </c>
      <c r="F75" s="67">
        <v>0</v>
      </c>
      <c r="G75" s="67">
        <v>1002000</v>
      </c>
      <c r="H75" s="67">
        <v>0</v>
      </c>
      <c r="I75" s="63"/>
    </row>
    <row r="76" spans="1:9" s="65" customFormat="1" ht="20.100000000000001" customHeight="1">
      <c r="A76" s="63"/>
      <c r="B76" s="78" t="s">
        <v>135</v>
      </c>
      <c r="C76" s="275" t="s">
        <v>307</v>
      </c>
      <c r="D76" s="275"/>
      <c r="E76" s="67">
        <v>40000</v>
      </c>
      <c r="F76" s="67">
        <v>0</v>
      </c>
      <c r="G76" s="67">
        <v>40000</v>
      </c>
      <c r="H76" s="67">
        <v>0</v>
      </c>
      <c r="I76" s="63"/>
    </row>
    <row r="77" spans="1:9" s="65" customFormat="1" ht="14.1" customHeight="1">
      <c r="A77" s="63"/>
      <c r="B77" s="77" t="s">
        <v>136</v>
      </c>
      <c r="C77" s="276" t="s">
        <v>137</v>
      </c>
      <c r="D77" s="276"/>
      <c r="E77" s="66">
        <v>28000</v>
      </c>
      <c r="F77" s="66">
        <v>0</v>
      </c>
      <c r="G77" s="66">
        <v>28000</v>
      </c>
      <c r="H77" s="66">
        <v>0</v>
      </c>
      <c r="I77" s="63"/>
    </row>
    <row r="78" spans="1:9" s="65" customFormat="1" ht="14.1" customHeight="1">
      <c r="A78" s="63"/>
      <c r="B78" s="78" t="s">
        <v>138</v>
      </c>
      <c r="C78" s="275" t="s">
        <v>139</v>
      </c>
      <c r="D78" s="275"/>
      <c r="E78" s="67">
        <v>28000</v>
      </c>
      <c r="F78" s="67">
        <v>0</v>
      </c>
      <c r="G78" s="67">
        <v>28000</v>
      </c>
      <c r="H78" s="67">
        <v>0</v>
      </c>
      <c r="I78" s="63"/>
    </row>
    <row r="79" spans="1:9" s="65" customFormat="1" ht="14.1" customHeight="1">
      <c r="A79" s="63"/>
      <c r="B79" s="77" t="s">
        <v>140</v>
      </c>
      <c r="C79" s="284" t="s">
        <v>141</v>
      </c>
      <c r="D79" s="284"/>
      <c r="E79" s="66">
        <v>7700</v>
      </c>
      <c r="F79" s="66">
        <v>0</v>
      </c>
      <c r="G79" s="66">
        <v>7700</v>
      </c>
      <c r="H79" s="66">
        <v>0</v>
      </c>
      <c r="I79" s="63"/>
    </row>
    <row r="80" spans="1:9" s="65" customFormat="1" ht="29.1" customHeight="1">
      <c r="A80" s="63"/>
      <c r="B80" s="77" t="s">
        <v>142</v>
      </c>
      <c r="C80" s="276" t="s">
        <v>143</v>
      </c>
      <c r="D80" s="276"/>
      <c r="E80" s="66">
        <v>7700</v>
      </c>
      <c r="F80" s="66">
        <v>0</v>
      </c>
      <c r="G80" s="66">
        <v>7700</v>
      </c>
      <c r="H80" s="66">
        <v>0</v>
      </c>
      <c r="I80" s="63"/>
    </row>
    <row r="81" spans="1:9" s="65" customFormat="1" ht="27.95" customHeight="1">
      <c r="A81" s="63"/>
      <c r="B81" s="73" t="s">
        <v>303</v>
      </c>
      <c r="C81" s="286" t="s">
        <v>144</v>
      </c>
      <c r="D81" s="286"/>
      <c r="E81" s="68">
        <v>47526791</v>
      </c>
      <c r="F81" s="68">
        <v>46436791</v>
      </c>
      <c r="G81" s="68">
        <v>1090000</v>
      </c>
      <c r="H81" s="68">
        <v>0</v>
      </c>
      <c r="I81" s="63"/>
    </row>
    <row r="82" spans="1:9" s="65" customFormat="1" ht="14.1" customHeight="1">
      <c r="A82" s="63"/>
      <c r="B82" s="77" t="s">
        <v>145</v>
      </c>
      <c r="C82" s="284" t="s">
        <v>146</v>
      </c>
      <c r="D82" s="284"/>
      <c r="E82" s="66">
        <v>31372809</v>
      </c>
      <c r="F82" s="66">
        <v>31372809</v>
      </c>
      <c r="G82" s="66">
        <v>0</v>
      </c>
      <c r="H82" s="66">
        <v>0</v>
      </c>
      <c r="I82" s="63"/>
    </row>
    <row r="83" spans="1:9" s="65" customFormat="1" ht="14.1" customHeight="1">
      <c r="A83" s="63"/>
      <c r="B83" s="77" t="s">
        <v>147</v>
      </c>
      <c r="C83" s="276" t="s">
        <v>148</v>
      </c>
      <c r="D83" s="276"/>
      <c r="E83" s="66">
        <v>31372809</v>
      </c>
      <c r="F83" s="66">
        <v>31372809</v>
      </c>
      <c r="G83" s="66">
        <v>0</v>
      </c>
      <c r="H83" s="66">
        <v>0</v>
      </c>
      <c r="I83" s="63"/>
    </row>
    <row r="84" spans="1:9" s="65" customFormat="1" ht="14.1" customHeight="1">
      <c r="A84" s="63"/>
      <c r="B84" s="77" t="s">
        <v>149</v>
      </c>
      <c r="C84" s="276" t="s">
        <v>150</v>
      </c>
      <c r="D84" s="276"/>
      <c r="E84" s="66">
        <v>5842000</v>
      </c>
      <c r="F84" s="66">
        <v>5842000</v>
      </c>
      <c r="G84" s="66">
        <v>0</v>
      </c>
      <c r="H84" s="66">
        <v>0</v>
      </c>
      <c r="I84" s="63"/>
    </row>
    <row r="85" spans="1:9" s="65" customFormat="1" ht="14.1" customHeight="1">
      <c r="A85" s="63"/>
      <c r="B85" s="78" t="s">
        <v>151</v>
      </c>
      <c r="C85" s="275" t="s">
        <v>152</v>
      </c>
      <c r="D85" s="275"/>
      <c r="E85" s="67">
        <v>5842000</v>
      </c>
      <c r="F85" s="67">
        <v>5842000</v>
      </c>
      <c r="G85" s="67">
        <v>0</v>
      </c>
      <c r="H85" s="67">
        <v>0</v>
      </c>
      <c r="I85" s="63"/>
    </row>
    <row r="86" spans="1:9" s="65" customFormat="1" ht="14.1" customHeight="1">
      <c r="A86" s="63"/>
      <c r="B86" s="77" t="s">
        <v>308</v>
      </c>
      <c r="C86" s="276" t="s">
        <v>309</v>
      </c>
      <c r="D86" s="276"/>
      <c r="E86" s="66">
        <v>24818800</v>
      </c>
      <c r="F86" s="66">
        <v>24818800</v>
      </c>
      <c r="G86" s="66">
        <v>0</v>
      </c>
      <c r="H86" s="66">
        <v>0</v>
      </c>
      <c r="I86" s="63"/>
    </row>
    <row r="87" spans="1:9" s="65" customFormat="1" ht="14.1" customHeight="1">
      <c r="A87" s="63"/>
      <c r="B87" s="78" t="s">
        <v>297</v>
      </c>
      <c r="C87" s="275" t="s">
        <v>298</v>
      </c>
      <c r="D87" s="275"/>
      <c r="E87" s="67">
        <v>24818800</v>
      </c>
      <c r="F87" s="67">
        <v>24818800</v>
      </c>
      <c r="G87" s="67">
        <v>0</v>
      </c>
      <c r="H87" s="67">
        <v>0</v>
      </c>
      <c r="I87" s="63"/>
    </row>
    <row r="88" spans="1:9" s="65" customFormat="1" ht="14.1" customHeight="1">
      <c r="A88" s="63"/>
      <c r="B88" s="77" t="s">
        <v>304</v>
      </c>
      <c r="C88" s="276" t="s">
        <v>305</v>
      </c>
      <c r="D88" s="276"/>
      <c r="E88" s="66">
        <v>712009</v>
      </c>
      <c r="F88" s="66">
        <v>712009</v>
      </c>
      <c r="G88" s="66">
        <v>0</v>
      </c>
      <c r="H88" s="66">
        <v>0</v>
      </c>
      <c r="I88" s="63"/>
    </row>
    <row r="89" spans="1:9" s="65" customFormat="1" ht="14.1" customHeight="1">
      <c r="A89" s="63"/>
      <c r="B89" s="78" t="s">
        <v>299</v>
      </c>
      <c r="C89" s="275" t="s">
        <v>295</v>
      </c>
      <c r="D89" s="275"/>
      <c r="E89" s="67">
        <v>712009</v>
      </c>
      <c r="F89" s="67">
        <v>712009</v>
      </c>
      <c r="G89" s="67">
        <v>0</v>
      </c>
      <c r="H89" s="67">
        <v>0</v>
      </c>
      <c r="I89" s="63"/>
    </row>
    <row r="90" spans="1:9" s="65" customFormat="1" ht="27.95" customHeight="1">
      <c r="A90" s="63"/>
      <c r="B90" s="73" t="s">
        <v>153</v>
      </c>
      <c r="C90" s="286" t="s">
        <v>154</v>
      </c>
      <c r="D90" s="286"/>
      <c r="E90" s="68">
        <v>78899600</v>
      </c>
      <c r="F90" s="68">
        <v>77809600</v>
      </c>
      <c r="G90" s="68">
        <v>1090000</v>
      </c>
      <c r="H90" s="68">
        <v>0</v>
      </c>
      <c r="I90" s="63"/>
    </row>
    <row r="92" spans="1:9" s="72" customFormat="1" ht="16.5" customHeight="1">
      <c r="A92" s="287" t="s">
        <v>155</v>
      </c>
      <c r="B92" s="287"/>
      <c r="C92" s="287"/>
      <c r="D92" s="69"/>
      <c r="E92" s="70" t="s">
        <v>156</v>
      </c>
      <c r="F92" s="71"/>
    </row>
  </sheetData>
  <mergeCells count="96">
    <mergeCell ref="B54:B55"/>
    <mergeCell ref="C54:D55"/>
    <mergeCell ref="E54:E55"/>
    <mergeCell ref="F54:F55"/>
    <mergeCell ref="G54:H54"/>
    <mergeCell ref="F10:F11"/>
    <mergeCell ref="G10:H10"/>
    <mergeCell ref="B10:B11"/>
    <mergeCell ref="C10:D11"/>
    <mergeCell ref="E10:E11"/>
    <mergeCell ref="C12:D12"/>
    <mergeCell ref="C47:D47"/>
    <mergeCell ref="C48:D48"/>
    <mergeCell ref="C49:D49"/>
    <mergeCell ref="C50:D50"/>
    <mergeCell ref="C42:D42"/>
    <mergeCell ref="C43:D43"/>
    <mergeCell ref="C44:D44"/>
    <mergeCell ref="C45:D45"/>
    <mergeCell ref="C46:D46"/>
    <mergeCell ref="C37:D37"/>
    <mergeCell ref="C38:D38"/>
    <mergeCell ref="C39:D39"/>
    <mergeCell ref="C40:D40"/>
    <mergeCell ref="C41:D41"/>
    <mergeCell ref="C32:D32"/>
    <mergeCell ref="A92:C92"/>
    <mergeCell ref="C66:D66"/>
    <mergeCell ref="C67:D67"/>
    <mergeCell ref="C68:D68"/>
    <mergeCell ref="C82:D82"/>
    <mergeCell ref="C83:D83"/>
    <mergeCell ref="C76:D76"/>
    <mergeCell ref="C71:D71"/>
    <mergeCell ref="C72:D72"/>
    <mergeCell ref="C73:D73"/>
    <mergeCell ref="C74:D74"/>
    <mergeCell ref="C77:D77"/>
    <mergeCell ref="C78:D78"/>
    <mergeCell ref="C79:D79"/>
    <mergeCell ref="C80:D80"/>
    <mergeCell ref="C81:D81"/>
    <mergeCell ref="C86:D86"/>
    <mergeCell ref="C87:D87"/>
    <mergeCell ref="C90:D90"/>
    <mergeCell ref="C69:D69"/>
    <mergeCell ref="C70:D70"/>
    <mergeCell ref="C75:D75"/>
    <mergeCell ref="C84:D84"/>
    <mergeCell ref="C85:D85"/>
    <mergeCell ref="C88:D88"/>
    <mergeCell ref="C89:D89"/>
    <mergeCell ref="C65:D65"/>
    <mergeCell ref="C61:D61"/>
    <mergeCell ref="C53:D53"/>
    <mergeCell ref="C60:D60"/>
    <mergeCell ref="C62:D62"/>
    <mergeCell ref="C59:D59"/>
    <mergeCell ref="C57:D57"/>
    <mergeCell ref="C58:D58"/>
    <mergeCell ref="C56:D56"/>
    <mergeCell ref="C63:D63"/>
    <mergeCell ref="C64:D64"/>
    <mergeCell ref="C13:D13"/>
    <mergeCell ref="C14:D14"/>
    <mergeCell ref="C15:D15"/>
    <mergeCell ref="C16:D16"/>
    <mergeCell ref="C52:D52"/>
    <mergeCell ref="C51:D51"/>
    <mergeCell ref="C30:D30"/>
    <mergeCell ref="C33:D33"/>
    <mergeCell ref="C34:D34"/>
    <mergeCell ref="C35:D35"/>
    <mergeCell ref="C36:D36"/>
    <mergeCell ref="C31:D31"/>
    <mergeCell ref="C17:D17"/>
    <mergeCell ref="C18:D18"/>
    <mergeCell ref="C19:D19"/>
    <mergeCell ref="C20:D20"/>
    <mergeCell ref="E1:H1"/>
    <mergeCell ref="C2:H2"/>
    <mergeCell ref="C3:H3"/>
    <mergeCell ref="D4:H4"/>
    <mergeCell ref="B8:C8"/>
    <mergeCell ref="B5:H5"/>
    <mergeCell ref="B6:H6"/>
    <mergeCell ref="B7:C7"/>
    <mergeCell ref="C26:D26"/>
    <mergeCell ref="C27:D27"/>
    <mergeCell ref="C28:D28"/>
    <mergeCell ref="C29:D29"/>
    <mergeCell ref="C21:D21"/>
    <mergeCell ref="C22:D22"/>
    <mergeCell ref="C23:D23"/>
    <mergeCell ref="C24:D24"/>
    <mergeCell ref="C25:D25"/>
  </mergeCells>
  <pageMargins left="0.7" right="0.7" top="0.75" bottom="0.75" header="0.51180555555555496" footer="0.51180555555555496"/>
  <pageSetup paperSize="9" scale="80"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4"/>
  <sheetViews>
    <sheetView view="pageBreakPreview" topLeftCell="A7" zoomScale="95" zoomScaleNormal="100" zoomScalePageLayoutView="95" workbookViewId="0">
      <selection activeCell="B44" sqref="B44"/>
    </sheetView>
  </sheetViews>
  <sheetFormatPr defaultRowHeight="15"/>
  <cols>
    <col min="1" max="1" width="13.42578125" style="1" customWidth="1"/>
    <col min="2" max="2" width="28.85546875" style="1" customWidth="1"/>
    <col min="3" max="3" width="12" style="1" customWidth="1"/>
    <col min="4" max="4" width="14" style="1" customWidth="1"/>
    <col min="5" max="5" width="20.7109375" style="1" customWidth="1"/>
    <col min="6" max="6" width="24.5703125" style="1" customWidth="1"/>
    <col min="7" max="1025" width="9.140625" style="1" customWidth="1"/>
  </cols>
  <sheetData>
    <row r="1" spans="1:6">
      <c r="C1" s="80"/>
      <c r="D1" s="80"/>
      <c r="E1" s="80"/>
      <c r="F1" s="81" t="s">
        <v>157</v>
      </c>
    </row>
    <row r="2" spans="1:6" ht="15" customHeight="1">
      <c r="C2" s="293" t="s">
        <v>337</v>
      </c>
      <c r="D2" s="293"/>
      <c r="E2" s="293"/>
      <c r="F2" s="293"/>
    </row>
    <row r="3" spans="1:6" s="3" customFormat="1" ht="14.25" customHeight="1">
      <c r="A3" s="2"/>
      <c r="B3" s="2"/>
      <c r="C3" s="293" t="str">
        <f>'додаток 1 '!C3:G3</f>
        <v>"Про бюджет Білозірської сільської  територіальної громади  на 2024 рік"  (2350100000)</v>
      </c>
      <c r="D3" s="293"/>
      <c r="E3" s="293"/>
      <c r="F3" s="293"/>
    </row>
    <row r="4" spans="1:6" s="3" customFormat="1" ht="15.75">
      <c r="A4" s="294"/>
      <c r="B4" s="294"/>
      <c r="C4" s="294"/>
      <c r="D4" s="294"/>
      <c r="E4" s="294"/>
      <c r="F4" s="294"/>
    </row>
    <row r="5" spans="1:6" s="3" customFormat="1" ht="30.75" customHeight="1">
      <c r="A5" s="295" t="s">
        <v>311</v>
      </c>
      <c r="B5" s="295"/>
      <c r="C5" s="295"/>
      <c r="D5" s="295"/>
      <c r="E5" s="295"/>
      <c r="F5" s="295"/>
    </row>
    <row r="6" spans="1:6" s="3" customFormat="1" ht="16.5" customHeight="1">
      <c r="A6" s="4" t="s">
        <v>158</v>
      </c>
      <c r="B6" s="5"/>
      <c r="C6" s="5"/>
      <c r="D6" s="5"/>
      <c r="E6" s="5"/>
      <c r="F6" s="5"/>
    </row>
    <row r="7" spans="1:6" s="3" customFormat="1" ht="9" customHeight="1">
      <c r="A7" s="6" t="s">
        <v>3</v>
      </c>
      <c r="B7" s="5"/>
      <c r="C7" s="5"/>
      <c r="D7" s="5"/>
      <c r="E7" s="5"/>
      <c r="F7" s="5"/>
    </row>
    <row r="8" spans="1:6" s="3" customFormat="1" ht="12.75">
      <c r="A8" s="7"/>
      <c r="B8" s="7"/>
      <c r="C8" s="2"/>
      <c r="D8" s="7"/>
      <c r="E8" s="7"/>
      <c r="F8" s="2" t="s">
        <v>4</v>
      </c>
    </row>
    <row r="9" spans="1:6" s="3" customFormat="1" ht="12.75" customHeight="1">
      <c r="A9" s="296" t="s">
        <v>5</v>
      </c>
      <c r="B9" s="297" t="s">
        <v>159</v>
      </c>
      <c r="C9" s="298" t="s">
        <v>7</v>
      </c>
      <c r="D9" s="296" t="s">
        <v>160</v>
      </c>
      <c r="E9" s="297" t="s">
        <v>9</v>
      </c>
      <c r="F9" s="297"/>
    </row>
    <row r="10" spans="1:6" s="3" customFormat="1" ht="25.5">
      <c r="A10" s="296"/>
      <c r="B10" s="297"/>
      <c r="C10" s="298"/>
      <c r="D10" s="296"/>
      <c r="E10" s="8" t="s">
        <v>161</v>
      </c>
      <c r="F10" s="9" t="s">
        <v>162</v>
      </c>
    </row>
    <row r="11" spans="1:6" s="3" customFormat="1" ht="12.75">
      <c r="A11" s="10">
        <v>1</v>
      </c>
      <c r="B11" s="11">
        <v>2</v>
      </c>
      <c r="C11" s="12">
        <v>3</v>
      </c>
      <c r="D11" s="10">
        <v>4</v>
      </c>
      <c r="E11" s="13">
        <v>5</v>
      </c>
      <c r="F11" s="11">
        <v>6</v>
      </c>
    </row>
    <row r="12" spans="1:6" s="14" customFormat="1" ht="14.25" customHeight="1">
      <c r="A12" s="290" t="s">
        <v>163</v>
      </c>
      <c r="B12" s="290"/>
      <c r="C12" s="290"/>
      <c r="D12" s="290"/>
      <c r="E12" s="290"/>
      <c r="F12" s="290"/>
    </row>
    <row r="13" spans="1:6" s="3" customFormat="1" ht="15.75">
      <c r="A13" s="15">
        <v>200000</v>
      </c>
      <c r="B13" s="16" t="s">
        <v>164</v>
      </c>
      <c r="C13" s="17">
        <v>0</v>
      </c>
      <c r="D13" s="18">
        <f>D18</f>
        <v>-800000</v>
      </c>
      <c r="E13" s="19">
        <f>E18</f>
        <v>800000</v>
      </c>
      <c r="F13" s="20">
        <f>F18</f>
        <v>800000</v>
      </c>
    </row>
    <row r="14" spans="1:6" s="3" customFormat="1" ht="0.75" customHeight="1">
      <c r="A14" s="21">
        <v>203000</v>
      </c>
      <c r="B14" s="22" t="s">
        <v>165</v>
      </c>
      <c r="C14" s="23">
        <v>0</v>
      </c>
      <c r="D14" s="24">
        <v>0</v>
      </c>
      <c r="E14" s="25">
        <v>0</v>
      </c>
      <c r="F14" s="26">
        <v>0</v>
      </c>
    </row>
    <row r="15" spans="1:6" s="3" customFormat="1" ht="47.25" hidden="1">
      <c r="A15" s="21">
        <v>205000</v>
      </c>
      <c r="B15" s="22" t="s">
        <v>166</v>
      </c>
      <c r="C15" s="23">
        <v>0</v>
      </c>
      <c r="D15" s="24">
        <v>0</v>
      </c>
      <c r="E15" s="25">
        <v>0</v>
      </c>
      <c r="F15" s="26">
        <v>0</v>
      </c>
    </row>
    <row r="16" spans="1:6" s="3" customFormat="1" ht="15.75" hidden="1">
      <c r="A16" s="27">
        <v>205100</v>
      </c>
      <c r="B16" s="28" t="s">
        <v>167</v>
      </c>
      <c r="C16" s="23">
        <v>0</v>
      </c>
      <c r="D16" s="29">
        <v>0</v>
      </c>
      <c r="E16" s="29">
        <v>0</v>
      </c>
      <c r="F16" s="30">
        <v>0</v>
      </c>
    </row>
    <row r="17" spans="1:6" s="3" customFormat="1" ht="15.75" hidden="1">
      <c r="A17" s="27">
        <v>205200</v>
      </c>
      <c r="B17" s="28" t="s">
        <v>168</v>
      </c>
      <c r="C17" s="23">
        <v>0</v>
      </c>
      <c r="D17" s="29">
        <v>0</v>
      </c>
      <c r="E17" s="29">
        <v>0</v>
      </c>
      <c r="F17" s="30">
        <v>0</v>
      </c>
    </row>
    <row r="18" spans="1:6" s="3" customFormat="1" ht="47.25">
      <c r="A18" s="21">
        <v>208000</v>
      </c>
      <c r="B18" s="22" t="s">
        <v>169</v>
      </c>
      <c r="C18" s="23">
        <v>0</v>
      </c>
      <c r="D18" s="24">
        <f>D21</f>
        <v>-800000</v>
      </c>
      <c r="E18" s="24">
        <f>E21</f>
        <v>800000</v>
      </c>
      <c r="F18" s="24">
        <f>F21</f>
        <v>800000</v>
      </c>
    </row>
    <row r="19" spans="1:6" s="3" customFormat="1" ht="0.75" customHeight="1">
      <c r="A19" s="27">
        <v>208100</v>
      </c>
      <c r="B19" s="28" t="s">
        <v>167</v>
      </c>
      <c r="C19" s="23">
        <v>0</v>
      </c>
      <c r="D19" s="29">
        <v>0</v>
      </c>
      <c r="E19" s="31">
        <v>0</v>
      </c>
      <c r="F19" s="30">
        <v>0</v>
      </c>
    </row>
    <row r="20" spans="1:6" s="3" customFormat="1" ht="15.75" hidden="1">
      <c r="A20" s="27">
        <v>208200</v>
      </c>
      <c r="B20" s="28" t="s">
        <v>168</v>
      </c>
      <c r="C20" s="23">
        <v>0</v>
      </c>
      <c r="D20" s="29">
        <v>0</v>
      </c>
      <c r="E20" s="31">
        <v>0</v>
      </c>
      <c r="F20" s="30">
        <v>0</v>
      </c>
    </row>
    <row r="21" spans="1:6" s="3" customFormat="1" ht="63">
      <c r="A21" s="32">
        <v>208400</v>
      </c>
      <c r="B21" s="33" t="s">
        <v>170</v>
      </c>
      <c r="C21" s="23">
        <v>0</v>
      </c>
      <c r="D21" s="24">
        <f>D22</f>
        <v>-800000</v>
      </c>
      <c r="E21" s="24">
        <f>E22</f>
        <v>800000</v>
      </c>
      <c r="F21" s="26">
        <f>E21</f>
        <v>800000</v>
      </c>
    </row>
    <row r="22" spans="1:6" s="3" customFormat="1" ht="31.5">
      <c r="A22" s="34"/>
      <c r="B22" s="35" t="s">
        <v>171</v>
      </c>
      <c r="C22" s="36">
        <v>0</v>
      </c>
      <c r="D22" s="24">
        <v>-800000</v>
      </c>
      <c r="E22" s="25">
        <v>800000</v>
      </c>
      <c r="F22" s="26">
        <f>E22</f>
        <v>800000</v>
      </c>
    </row>
    <row r="23" spans="1:6" s="3" customFormat="1" ht="18" customHeight="1">
      <c r="A23" s="37" t="s">
        <v>153</v>
      </c>
      <c r="B23" s="38" t="s">
        <v>172</v>
      </c>
      <c r="C23" s="39">
        <v>0</v>
      </c>
      <c r="D23" s="40">
        <f>D13</f>
        <v>-800000</v>
      </c>
      <c r="E23" s="40">
        <f>E13</f>
        <v>800000</v>
      </c>
      <c r="F23" s="40">
        <f>F13</f>
        <v>800000</v>
      </c>
    </row>
    <row r="24" spans="1:6" s="3" customFormat="1" ht="15.75">
      <c r="A24" s="291" t="s">
        <v>173</v>
      </c>
      <c r="B24" s="291"/>
      <c r="C24" s="291"/>
      <c r="D24" s="291"/>
      <c r="E24" s="291"/>
      <c r="F24" s="291"/>
    </row>
    <row r="25" spans="1:6" s="3" customFormat="1" ht="31.5">
      <c r="A25" s="15">
        <v>600000</v>
      </c>
      <c r="B25" s="16" t="s">
        <v>174</v>
      </c>
      <c r="C25" s="17">
        <v>0</v>
      </c>
      <c r="D25" s="18">
        <f>D26</f>
        <v>-800000</v>
      </c>
      <c r="E25" s="18">
        <f>E26</f>
        <v>800000</v>
      </c>
      <c r="F25" s="18">
        <f>F26</f>
        <v>800000</v>
      </c>
    </row>
    <row r="26" spans="1:6" s="3" customFormat="1" ht="30" customHeight="1">
      <c r="A26" s="21">
        <v>602000</v>
      </c>
      <c r="B26" s="22" t="s">
        <v>175</v>
      </c>
      <c r="C26" s="23">
        <v>0</v>
      </c>
      <c r="D26" s="24">
        <f>D29</f>
        <v>-800000</v>
      </c>
      <c r="E26" s="24">
        <f>E18</f>
        <v>800000</v>
      </c>
      <c r="F26" s="24">
        <f>F29</f>
        <v>800000</v>
      </c>
    </row>
    <row r="27" spans="1:6" s="3" customFormat="1" ht="15.75" hidden="1">
      <c r="A27" s="21">
        <v>602100</v>
      </c>
      <c r="B27" s="22" t="s">
        <v>167</v>
      </c>
      <c r="C27" s="23">
        <v>0</v>
      </c>
      <c r="D27" s="24">
        <v>0</v>
      </c>
      <c r="E27" s="25">
        <v>0</v>
      </c>
      <c r="F27" s="26">
        <v>0</v>
      </c>
    </row>
    <row r="28" spans="1:6" s="3" customFormat="1" ht="15.75" hidden="1">
      <c r="A28" s="21">
        <v>602200</v>
      </c>
      <c r="B28" s="22" t="s">
        <v>168</v>
      </c>
      <c r="C28" s="23">
        <v>0</v>
      </c>
      <c r="D28" s="25">
        <v>0</v>
      </c>
      <c r="E28" s="25">
        <v>0</v>
      </c>
      <c r="F28" s="26">
        <v>0</v>
      </c>
    </row>
    <row r="29" spans="1:6" s="3" customFormat="1" ht="63">
      <c r="A29" s="32">
        <v>602400</v>
      </c>
      <c r="B29" s="33" t="s">
        <v>170</v>
      </c>
      <c r="C29" s="23">
        <v>0</v>
      </c>
      <c r="D29" s="24">
        <f t="shared" ref="D29:E31" si="0">D21</f>
        <v>-800000</v>
      </c>
      <c r="E29" s="25">
        <f t="shared" si="0"/>
        <v>800000</v>
      </c>
      <c r="F29" s="26">
        <f>E29</f>
        <v>800000</v>
      </c>
    </row>
    <row r="30" spans="1:6" s="3" customFormat="1" ht="24">
      <c r="A30" s="34"/>
      <c r="B30" s="41" t="s">
        <v>176</v>
      </c>
      <c r="C30" s="36">
        <v>0</v>
      </c>
      <c r="D30" s="24">
        <f t="shared" si="0"/>
        <v>-800000</v>
      </c>
      <c r="E30" s="25">
        <f t="shared" si="0"/>
        <v>800000</v>
      </c>
      <c r="F30" s="26">
        <f>E30</f>
        <v>800000</v>
      </c>
    </row>
    <row r="31" spans="1:6" s="3" customFormat="1" ht="15.75">
      <c r="A31" s="37" t="str">
        <f>A23</f>
        <v>Х</v>
      </c>
      <c r="B31" s="38" t="s">
        <v>172</v>
      </c>
      <c r="C31" s="39">
        <v>0</v>
      </c>
      <c r="D31" s="40">
        <f t="shared" si="0"/>
        <v>-800000</v>
      </c>
      <c r="E31" s="42">
        <f t="shared" si="0"/>
        <v>800000</v>
      </c>
      <c r="F31" s="43">
        <f>E31</f>
        <v>800000</v>
      </c>
    </row>
    <row r="32" spans="1:6" s="3" customFormat="1" ht="15.75">
      <c r="A32" s="44"/>
      <c r="B32" s="45"/>
      <c r="C32" s="46"/>
      <c r="D32" s="46"/>
      <c r="E32" s="46"/>
      <c r="F32" s="46"/>
    </row>
    <row r="33" spans="1:6" s="3" customFormat="1" ht="15" customHeight="1">
      <c r="A33" s="47"/>
      <c r="B33" s="48"/>
      <c r="C33" s="47"/>
      <c r="D33" s="47"/>
      <c r="E33" s="47"/>
      <c r="F33" s="47"/>
    </row>
    <row r="34" spans="1:6" s="3" customFormat="1" ht="32.25" customHeight="1">
      <c r="A34" s="292" t="s">
        <v>155</v>
      </c>
      <c r="B34" s="292"/>
      <c r="C34" s="49"/>
      <c r="D34" s="50"/>
      <c r="E34" s="51" t="s">
        <v>156</v>
      </c>
      <c r="F34" s="52"/>
    </row>
  </sheetData>
  <mergeCells count="12">
    <mergeCell ref="A12:F12"/>
    <mergeCell ref="A24:F24"/>
    <mergeCell ref="A34:B34"/>
    <mergeCell ref="C2:F2"/>
    <mergeCell ref="C3:F3"/>
    <mergeCell ref="A4:F4"/>
    <mergeCell ref="A5:F5"/>
    <mergeCell ref="A9:A10"/>
    <mergeCell ref="B9:B10"/>
    <mergeCell ref="C9:C10"/>
    <mergeCell ref="D9:D10"/>
    <mergeCell ref="E9:F9"/>
  </mergeCells>
  <pageMargins left="0.7" right="0.7" top="0.75" bottom="0.75" header="0.51180555555555496" footer="0.51180555555555496"/>
  <pageSetup paperSize="9" scale="74"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40"/>
  <sheetViews>
    <sheetView tabSelected="1" view="pageBreakPreview" topLeftCell="B121" zoomScale="115" zoomScaleNormal="115" zoomScaleSheetLayoutView="115" zoomScalePageLayoutView="95" workbookViewId="0">
      <selection activeCell="D131" sqref="D131"/>
    </sheetView>
  </sheetViews>
  <sheetFormatPr defaultRowHeight="15"/>
  <cols>
    <col min="1" max="1" width="8.85546875" style="165" hidden="1" customWidth="1"/>
    <col min="2" max="2" width="8.42578125" style="165" customWidth="1"/>
    <col min="3" max="3" width="8.28515625" style="165" customWidth="1"/>
    <col min="4" max="4" width="9.85546875" style="165" customWidth="1"/>
    <col min="5" max="5" width="40.5703125" style="165" customWidth="1"/>
    <col min="6" max="6" width="11.140625" style="165" customWidth="1"/>
    <col min="7" max="7" width="13.85546875" style="165" customWidth="1"/>
    <col min="8" max="8" width="11.28515625" style="165" customWidth="1"/>
    <col min="9" max="9" width="11.140625" style="165" customWidth="1"/>
    <col min="10" max="10" width="11.28515625" style="165" customWidth="1"/>
    <col min="11" max="11" width="12" style="161" customWidth="1"/>
    <col min="12" max="12" width="11.28515625" style="161" customWidth="1"/>
    <col min="13" max="13" width="10.85546875" style="161" customWidth="1"/>
    <col min="14" max="15" width="9.7109375" style="161" customWidth="1"/>
    <col min="16" max="16" width="11.85546875" style="161" customWidth="1"/>
    <col min="17" max="17" width="12.7109375" style="161" customWidth="1"/>
    <col min="18" max="19" width="8.85546875" style="165" hidden="1" customWidth="1"/>
    <col min="20" max="20" width="15.42578125" style="165" customWidth="1"/>
    <col min="21" max="256" width="9.140625" style="165" customWidth="1"/>
    <col min="257" max="257" width="9.140625" style="165" hidden="1" customWidth="1"/>
    <col min="258" max="258" width="6.5703125" style="165" customWidth="1"/>
    <col min="259" max="259" width="9.140625" style="165" hidden="1" customWidth="1"/>
    <col min="260" max="260" width="6.5703125" style="165" customWidth="1"/>
    <col min="261" max="261" width="28.5703125" style="165" customWidth="1"/>
    <col min="262" max="262" width="8" style="165" customWidth="1"/>
    <col min="263" max="263" width="7.7109375" style="165" customWidth="1"/>
    <col min="264" max="264" width="8" style="165" customWidth="1"/>
    <col min="265" max="272" width="7" style="165" customWidth="1"/>
    <col min="273" max="273" width="9.140625" style="165" customWidth="1"/>
    <col min="274" max="275" width="9.140625" style="165" hidden="1" customWidth="1"/>
    <col min="276" max="512" width="9.140625" style="165" customWidth="1"/>
    <col min="513" max="513" width="9.140625" style="165" hidden="1" customWidth="1"/>
    <col min="514" max="514" width="6.5703125" style="165" customWidth="1"/>
    <col min="515" max="515" width="9.140625" style="165" hidden="1" customWidth="1"/>
    <col min="516" max="516" width="6.5703125" style="165" customWidth="1"/>
    <col min="517" max="517" width="28.5703125" style="165" customWidth="1"/>
    <col min="518" max="518" width="8" style="165" customWidth="1"/>
    <col min="519" max="519" width="7.7109375" style="165" customWidth="1"/>
    <col min="520" max="520" width="8" style="165" customWidth="1"/>
    <col min="521" max="528" width="7" style="165" customWidth="1"/>
    <col min="529" max="529" width="9.140625" style="165" customWidth="1"/>
    <col min="530" max="531" width="9.140625" style="165" hidden="1" customWidth="1"/>
    <col min="532" max="768" width="9.140625" style="165" customWidth="1"/>
    <col min="769" max="769" width="9.140625" style="165" hidden="1" customWidth="1"/>
    <col min="770" max="770" width="6.5703125" style="165" customWidth="1"/>
    <col min="771" max="771" width="9.140625" style="165" hidden="1" customWidth="1"/>
    <col min="772" max="772" width="6.5703125" style="165" customWidth="1"/>
    <col min="773" max="773" width="28.5703125" style="165" customWidth="1"/>
    <col min="774" max="774" width="8" style="165" customWidth="1"/>
    <col min="775" max="775" width="7.7109375" style="165" customWidth="1"/>
    <col min="776" max="776" width="8" style="165" customWidth="1"/>
    <col min="777" max="784" width="7" style="165" customWidth="1"/>
    <col min="785" max="785" width="9.140625" style="165" customWidth="1"/>
    <col min="786" max="787" width="9.140625" style="165" hidden="1" customWidth="1"/>
    <col min="788" max="1025" width="9.140625" style="165" customWidth="1"/>
    <col min="1026" max="16384" width="9.140625" style="148"/>
  </cols>
  <sheetData>
    <row r="1" spans="1:20" s="163" customFormat="1" ht="15.75" customHeight="1">
      <c r="A1" s="83"/>
      <c r="B1" s="83"/>
      <c r="C1" s="83"/>
      <c r="D1" s="83"/>
      <c r="E1" s="83"/>
      <c r="F1" s="83"/>
      <c r="G1" s="83"/>
      <c r="H1" s="83"/>
      <c r="I1" s="83"/>
      <c r="J1" s="83"/>
      <c r="K1" s="84"/>
      <c r="L1" s="308" t="s">
        <v>177</v>
      </c>
      <c r="M1" s="308"/>
      <c r="N1" s="308"/>
      <c r="O1" s="308"/>
      <c r="P1" s="308"/>
      <c r="Q1" s="308"/>
      <c r="R1" s="83"/>
    </row>
    <row r="2" spans="1:20" s="86" customFormat="1" ht="15" customHeight="1">
      <c r="A2" s="85"/>
      <c r="B2" s="85"/>
      <c r="D2" s="87"/>
      <c r="E2" s="87"/>
      <c r="F2" s="87"/>
      <c r="G2" s="87"/>
      <c r="H2" s="88"/>
      <c r="J2" s="88"/>
      <c r="K2" s="306" t="s">
        <v>337</v>
      </c>
      <c r="L2" s="306"/>
      <c r="M2" s="306"/>
      <c r="N2" s="306"/>
      <c r="O2" s="306"/>
      <c r="P2" s="306"/>
      <c r="Q2" s="306"/>
    </row>
    <row r="3" spans="1:20" s="86" customFormat="1" ht="12" customHeight="1">
      <c r="A3" s="85"/>
      <c r="B3" s="85"/>
      <c r="D3" s="89"/>
      <c r="E3" s="89"/>
      <c r="F3" s="89"/>
      <c r="G3" s="89"/>
      <c r="H3" s="90"/>
      <c r="I3" s="88"/>
      <c r="J3" s="88"/>
      <c r="K3" s="306" t="s">
        <v>310</v>
      </c>
      <c r="L3" s="306"/>
      <c r="M3" s="306"/>
      <c r="N3" s="306"/>
      <c r="O3" s="306"/>
      <c r="P3" s="306"/>
      <c r="Q3" s="306"/>
    </row>
    <row r="4" spans="1:20" s="163" customFormat="1" ht="14.25" customHeight="1">
      <c r="A4" s="83"/>
      <c r="B4" s="83"/>
      <c r="C4" s="83"/>
      <c r="D4" s="83"/>
      <c r="E4" s="83"/>
      <c r="F4" s="83"/>
      <c r="G4" s="83"/>
      <c r="H4" s="83"/>
      <c r="I4" s="83"/>
      <c r="J4" s="83"/>
      <c r="K4" s="91"/>
      <c r="L4" s="91"/>
      <c r="M4" s="305" t="s">
        <v>414</v>
      </c>
      <c r="N4" s="305"/>
      <c r="O4" s="305"/>
      <c r="P4" s="305"/>
      <c r="Q4" s="305"/>
      <c r="R4" s="83"/>
    </row>
    <row r="5" spans="1:20" s="163" customFormat="1" ht="18.75" customHeight="1">
      <c r="A5" s="83"/>
      <c r="B5" s="309" t="s">
        <v>312</v>
      </c>
      <c r="C5" s="309"/>
      <c r="D5" s="309"/>
      <c r="E5" s="309"/>
      <c r="F5" s="309"/>
      <c r="G5" s="309"/>
      <c r="H5" s="309"/>
      <c r="I5" s="309"/>
      <c r="J5" s="309"/>
      <c r="K5" s="309"/>
      <c r="L5" s="309"/>
      <c r="M5" s="309"/>
      <c r="N5" s="309"/>
      <c r="O5" s="309"/>
      <c r="P5" s="309"/>
      <c r="Q5" s="309"/>
      <c r="R5" s="83"/>
    </row>
    <row r="6" spans="1:20" s="163" customFormat="1" ht="19.5" customHeight="1">
      <c r="A6" s="83"/>
      <c r="B6" s="310" t="s">
        <v>158</v>
      </c>
      <c r="C6" s="310"/>
      <c r="D6" s="236"/>
      <c r="E6" s="236"/>
      <c r="F6" s="236"/>
      <c r="G6" s="236"/>
      <c r="H6" s="236"/>
      <c r="I6" s="236"/>
      <c r="J6" s="236"/>
      <c r="K6" s="236"/>
      <c r="L6" s="236"/>
      <c r="M6" s="236"/>
      <c r="N6" s="236"/>
      <c r="O6" s="236"/>
      <c r="P6" s="236"/>
      <c r="Q6" s="236"/>
      <c r="R6" s="83"/>
    </row>
    <row r="7" spans="1:20" s="163" customFormat="1" ht="11.25" customHeight="1">
      <c r="A7" s="83"/>
      <c r="B7" s="311" t="s">
        <v>3</v>
      </c>
      <c r="C7" s="311"/>
      <c r="D7" s="92"/>
      <c r="E7" s="92"/>
      <c r="F7" s="92"/>
      <c r="G7" s="92"/>
      <c r="H7" s="92"/>
      <c r="I7" s="92"/>
      <c r="J7" s="92"/>
      <c r="K7" s="92"/>
      <c r="L7" s="92"/>
      <c r="M7" s="92"/>
      <c r="N7" s="92"/>
      <c r="O7" s="92"/>
      <c r="P7" s="92"/>
      <c r="Q7" s="93" t="s">
        <v>4</v>
      </c>
      <c r="R7" s="83"/>
    </row>
    <row r="8" spans="1:20" s="95" customFormat="1" ht="15.75" customHeight="1">
      <c r="A8" s="94"/>
      <c r="B8" s="301" t="s">
        <v>178</v>
      </c>
      <c r="C8" s="301" t="s">
        <v>179</v>
      </c>
      <c r="D8" s="301" t="s">
        <v>180</v>
      </c>
      <c r="E8" s="301" t="s">
        <v>181</v>
      </c>
      <c r="F8" s="303" t="s">
        <v>160</v>
      </c>
      <c r="G8" s="303"/>
      <c r="H8" s="303"/>
      <c r="I8" s="303"/>
      <c r="J8" s="303"/>
      <c r="K8" s="299" t="s">
        <v>9</v>
      </c>
      <c r="L8" s="299"/>
      <c r="M8" s="299"/>
      <c r="N8" s="299"/>
      <c r="O8" s="299"/>
      <c r="P8" s="299"/>
      <c r="Q8" s="300" t="s">
        <v>182</v>
      </c>
      <c r="R8" s="94"/>
    </row>
    <row r="9" spans="1:20" s="95" customFormat="1" ht="20.25" customHeight="1">
      <c r="A9" s="94"/>
      <c r="B9" s="301"/>
      <c r="C9" s="301"/>
      <c r="D9" s="301"/>
      <c r="E9" s="301"/>
      <c r="F9" s="299" t="s">
        <v>10</v>
      </c>
      <c r="G9" s="301" t="s">
        <v>183</v>
      </c>
      <c r="H9" s="301" t="s">
        <v>184</v>
      </c>
      <c r="I9" s="301"/>
      <c r="J9" s="302" t="s">
        <v>185</v>
      </c>
      <c r="K9" s="299" t="str">
        <f>F9</f>
        <v>усього</v>
      </c>
      <c r="L9" s="301" t="s">
        <v>186</v>
      </c>
      <c r="M9" s="301" t="s">
        <v>183</v>
      </c>
      <c r="N9" s="301" t="s">
        <v>184</v>
      </c>
      <c r="O9" s="301"/>
      <c r="P9" s="301" t="s">
        <v>185</v>
      </c>
      <c r="Q9" s="300"/>
      <c r="R9" s="94"/>
    </row>
    <row r="10" spans="1:20" s="95" customFormat="1" ht="99" customHeight="1">
      <c r="A10" s="94"/>
      <c r="B10" s="301"/>
      <c r="C10" s="301"/>
      <c r="D10" s="301"/>
      <c r="E10" s="301"/>
      <c r="F10" s="299"/>
      <c r="G10" s="301"/>
      <c r="H10" s="234" t="s">
        <v>187</v>
      </c>
      <c r="I10" s="234" t="s">
        <v>188</v>
      </c>
      <c r="J10" s="302"/>
      <c r="K10" s="299"/>
      <c r="L10" s="301"/>
      <c r="M10" s="301"/>
      <c r="N10" s="234" t="s">
        <v>187</v>
      </c>
      <c r="O10" s="234" t="s">
        <v>188</v>
      </c>
      <c r="P10" s="301"/>
      <c r="Q10" s="300"/>
      <c r="R10" s="94"/>
    </row>
    <row r="11" spans="1:20" s="95" customFormat="1" ht="15.75" customHeight="1">
      <c r="A11" s="94"/>
      <c r="B11" s="234">
        <v>1</v>
      </c>
      <c r="C11" s="96">
        <v>2</v>
      </c>
      <c r="D11" s="96">
        <v>3</v>
      </c>
      <c r="E11" s="234">
        <v>4</v>
      </c>
      <c r="F11" s="234">
        <v>5</v>
      </c>
      <c r="G11" s="234">
        <v>6</v>
      </c>
      <c r="H11" s="234">
        <v>7</v>
      </c>
      <c r="I11" s="234">
        <v>8</v>
      </c>
      <c r="J11" s="235">
        <v>9</v>
      </c>
      <c r="K11" s="234">
        <v>10</v>
      </c>
      <c r="L11" s="234">
        <v>11</v>
      </c>
      <c r="M11" s="234">
        <v>12</v>
      </c>
      <c r="N11" s="234">
        <v>13</v>
      </c>
      <c r="O11" s="234">
        <v>14</v>
      </c>
      <c r="P11" s="234">
        <v>15</v>
      </c>
      <c r="Q11" s="97">
        <v>16</v>
      </c>
      <c r="R11" s="94"/>
    </row>
    <row r="12" spans="1:20" s="196" customFormat="1" ht="25.5" customHeight="1">
      <c r="A12" s="190"/>
      <c r="B12" s="191" t="s">
        <v>189</v>
      </c>
      <c r="C12" s="192"/>
      <c r="D12" s="193"/>
      <c r="E12" s="194" t="s">
        <v>190</v>
      </c>
      <c r="F12" s="195">
        <f t="shared" ref="F12:Q12" si="0">F13</f>
        <v>84396495.810000002</v>
      </c>
      <c r="G12" s="195">
        <f t="shared" si="0"/>
        <v>83356976</v>
      </c>
      <c r="H12" s="195">
        <f t="shared" si="0"/>
        <v>53141716</v>
      </c>
      <c r="I12" s="195">
        <f t="shared" si="0"/>
        <v>5960815</v>
      </c>
      <c r="J12" s="195">
        <f t="shared" si="0"/>
        <v>1039519.81</v>
      </c>
      <c r="K12" s="195">
        <f t="shared" si="0"/>
        <v>10970611</v>
      </c>
      <c r="L12" s="195">
        <f t="shared" si="0"/>
        <v>7563533</v>
      </c>
      <c r="M12" s="195">
        <f t="shared" si="0"/>
        <v>1126601</v>
      </c>
      <c r="N12" s="195">
        <f t="shared" si="0"/>
        <v>0</v>
      </c>
      <c r="O12" s="195">
        <f t="shared" si="0"/>
        <v>0</v>
      </c>
      <c r="P12" s="195">
        <f t="shared" si="0"/>
        <v>9844010</v>
      </c>
      <c r="Q12" s="195">
        <f t="shared" si="0"/>
        <v>95367106.810000002</v>
      </c>
      <c r="R12" s="190"/>
      <c r="T12" s="197">
        <f>95376956.81-Q12</f>
        <v>9850</v>
      </c>
    </row>
    <row r="13" spans="1:20" s="187" customFormat="1" ht="25.5" customHeight="1">
      <c r="A13" s="185"/>
      <c r="B13" s="188" t="s">
        <v>191</v>
      </c>
      <c r="C13" s="189"/>
      <c r="D13" s="134"/>
      <c r="E13" s="124" t="s">
        <v>190</v>
      </c>
      <c r="F13" s="135">
        <f t="shared" ref="F13:Q13" si="1">F14+F17+F44+F52+F74+F78+F82+F85+F95</f>
        <v>84396495.810000002</v>
      </c>
      <c r="G13" s="135">
        <f t="shared" si="1"/>
        <v>83356976</v>
      </c>
      <c r="H13" s="135">
        <f t="shared" si="1"/>
        <v>53141716</v>
      </c>
      <c r="I13" s="135">
        <f t="shared" si="1"/>
        <v>5960815</v>
      </c>
      <c r="J13" s="135">
        <f t="shared" si="1"/>
        <v>1039519.81</v>
      </c>
      <c r="K13" s="135">
        <f t="shared" si="1"/>
        <v>10970611</v>
      </c>
      <c r="L13" s="135">
        <f t="shared" si="1"/>
        <v>7563533</v>
      </c>
      <c r="M13" s="135">
        <f t="shared" si="1"/>
        <v>1126601</v>
      </c>
      <c r="N13" s="135">
        <f t="shared" si="1"/>
        <v>0</v>
      </c>
      <c r="O13" s="135">
        <f t="shared" si="1"/>
        <v>0</v>
      </c>
      <c r="P13" s="135">
        <f t="shared" si="1"/>
        <v>9844010</v>
      </c>
      <c r="Q13" s="135">
        <f t="shared" si="1"/>
        <v>95367106.810000002</v>
      </c>
      <c r="R13" s="135" t="e">
        <f>R14+R17+R44+R52+R74+R78+R82+R85+#REF!+#REF!+#REF!+R95+#REF!</f>
        <v>#REF!</v>
      </c>
      <c r="S13" s="135" t="e">
        <f>S14+S17+S44+S52+S74+S78+S82+S85+#REF!+#REF!+#REF!+S95+#REF!</f>
        <v>#REF!</v>
      </c>
      <c r="T13" s="197"/>
    </row>
    <row r="14" spans="1:20" s="187" customFormat="1" ht="16.899999999999999" customHeight="1">
      <c r="A14" s="185"/>
      <c r="B14" s="188"/>
      <c r="C14" s="188" t="s">
        <v>192</v>
      </c>
      <c r="D14" s="134"/>
      <c r="E14" s="124" t="s">
        <v>193</v>
      </c>
      <c r="F14" s="135">
        <f>F15+F16</f>
        <v>16939192</v>
      </c>
      <c r="G14" s="135">
        <f t="shared" ref="G14:Q14" si="2">G15+G16</f>
        <v>16939192</v>
      </c>
      <c r="H14" s="135">
        <f t="shared" si="2"/>
        <v>12797992</v>
      </c>
      <c r="I14" s="135">
        <f t="shared" si="2"/>
        <v>485000</v>
      </c>
      <c r="J14" s="135">
        <f t="shared" si="2"/>
        <v>0</v>
      </c>
      <c r="K14" s="135">
        <f t="shared" si="2"/>
        <v>0</v>
      </c>
      <c r="L14" s="135">
        <f t="shared" si="2"/>
        <v>0</v>
      </c>
      <c r="M14" s="135">
        <f t="shared" si="2"/>
        <v>0</v>
      </c>
      <c r="N14" s="135">
        <f t="shared" si="2"/>
        <v>0</v>
      </c>
      <c r="O14" s="135">
        <f t="shared" si="2"/>
        <v>0</v>
      </c>
      <c r="P14" s="135">
        <f t="shared" si="2"/>
        <v>0</v>
      </c>
      <c r="Q14" s="135">
        <f t="shared" si="2"/>
        <v>16939192</v>
      </c>
      <c r="R14" s="135" t="e">
        <f>#REF!+R15</f>
        <v>#REF!</v>
      </c>
      <c r="S14" s="135" t="e">
        <f>#REF!+S15</f>
        <v>#REF!</v>
      </c>
    </row>
    <row r="15" spans="1:20" s="95" customFormat="1" ht="39" customHeight="1">
      <c r="A15" s="94"/>
      <c r="B15" s="98" t="s">
        <v>194</v>
      </c>
      <c r="C15" s="234" t="s">
        <v>195</v>
      </c>
      <c r="D15" s="234" t="s">
        <v>196</v>
      </c>
      <c r="E15" s="99" t="s">
        <v>197</v>
      </c>
      <c r="F15" s="100">
        <f>G15</f>
        <v>16919192</v>
      </c>
      <c r="G15" s="253">
        <f>13878000+1300000+100000-605000+15192+100000+51000+1920000+160000</f>
        <v>16919192</v>
      </c>
      <c r="H15" s="253">
        <f>10765000+900000-500000+15192+17800+1600000</f>
        <v>12797992</v>
      </c>
      <c r="I15" s="253">
        <f>150000+70000+70000+150000-100000+100000+100000-55000</f>
        <v>485000</v>
      </c>
      <c r="J15" s="100">
        <v>0</v>
      </c>
      <c r="K15" s="101">
        <f>L15</f>
        <v>0</v>
      </c>
      <c r="L15" s="252">
        <v>0</v>
      </c>
      <c r="M15" s="251">
        <v>0</v>
      </c>
      <c r="N15" s="100">
        <v>0</v>
      </c>
      <c r="O15" s="100">
        <v>0</v>
      </c>
      <c r="P15" s="100">
        <f>L15</f>
        <v>0</v>
      </c>
      <c r="Q15" s="102">
        <f>F15+K15</f>
        <v>16919192</v>
      </c>
      <c r="R15" s="94"/>
    </row>
    <row r="16" spans="1:20" s="95" customFormat="1" ht="30" customHeight="1">
      <c r="A16" s="94"/>
      <c r="B16" s="103" t="s">
        <v>300</v>
      </c>
      <c r="C16" s="103" t="s">
        <v>294</v>
      </c>
      <c r="D16" s="104" t="s">
        <v>290</v>
      </c>
      <c r="E16" s="105" t="s">
        <v>301</v>
      </c>
      <c r="F16" s="100">
        <f>G16</f>
        <v>20000</v>
      </c>
      <c r="G16" s="254">
        <v>20000</v>
      </c>
      <c r="H16" s="53">
        <v>0</v>
      </c>
      <c r="I16" s="53">
        <v>0</v>
      </c>
      <c r="J16" s="100">
        <v>0</v>
      </c>
      <c r="K16" s="100">
        <v>0</v>
      </c>
      <c r="L16" s="53">
        <v>0</v>
      </c>
      <c r="M16" s="100">
        <v>0</v>
      </c>
      <c r="N16" s="100">
        <v>0</v>
      </c>
      <c r="O16" s="100">
        <v>0</v>
      </c>
      <c r="P16" s="100">
        <v>0</v>
      </c>
      <c r="Q16" s="102">
        <f>F16+K16</f>
        <v>20000</v>
      </c>
      <c r="R16" s="148"/>
    </row>
    <row r="17" spans="1:20" s="95" customFormat="1" ht="15" customHeight="1">
      <c r="A17" s="94"/>
      <c r="B17" s="233"/>
      <c r="C17" s="233">
        <v>1000</v>
      </c>
      <c r="D17" s="233"/>
      <c r="E17" s="106" t="s">
        <v>198</v>
      </c>
      <c r="F17" s="107">
        <f t="shared" ref="F17:Q17" si="3">F18+F19+F22+F24+F39+F38+F34+F36+F23+F42+F27+F32</f>
        <v>51130566</v>
      </c>
      <c r="G17" s="107">
        <f t="shared" si="3"/>
        <v>51130566</v>
      </c>
      <c r="H17" s="107">
        <f t="shared" si="3"/>
        <v>35393622</v>
      </c>
      <c r="I17" s="107">
        <f t="shared" si="3"/>
        <v>3579255</v>
      </c>
      <c r="J17" s="107">
        <f t="shared" si="3"/>
        <v>0</v>
      </c>
      <c r="K17" s="107">
        <f t="shared" si="3"/>
        <v>6361223</v>
      </c>
      <c r="L17" s="107">
        <f t="shared" si="3"/>
        <v>3003845</v>
      </c>
      <c r="M17" s="107">
        <f t="shared" si="3"/>
        <v>1076901</v>
      </c>
      <c r="N17" s="107">
        <f t="shared" si="3"/>
        <v>0</v>
      </c>
      <c r="O17" s="107">
        <f t="shared" si="3"/>
        <v>0</v>
      </c>
      <c r="P17" s="107">
        <f t="shared" si="3"/>
        <v>5284322</v>
      </c>
      <c r="Q17" s="107">
        <f t="shared" si="3"/>
        <v>57491789</v>
      </c>
      <c r="R17" s="107">
        <f>R18+R19+R22+R24+R39+R38+R34+R36+R23+R42</f>
        <v>0</v>
      </c>
      <c r="S17" s="107">
        <f>S18+S19+S22+S24+S39+S38+S34+S36+S23+S42</f>
        <v>0</v>
      </c>
      <c r="T17" s="108"/>
    </row>
    <row r="18" spans="1:20" s="95" customFormat="1" ht="21" customHeight="1">
      <c r="A18" s="94"/>
      <c r="B18" s="54" t="s">
        <v>199</v>
      </c>
      <c r="C18" s="54" t="s">
        <v>200</v>
      </c>
      <c r="D18" s="54" t="s">
        <v>201</v>
      </c>
      <c r="E18" s="55" t="s">
        <v>202</v>
      </c>
      <c r="F18" s="112">
        <f>G18</f>
        <v>11437700</v>
      </c>
      <c r="G18" s="255">
        <f>10328200-495500+2730000-225000+250000+50000+30000-100000-980000-50000-100000</f>
        <v>11437700</v>
      </c>
      <c r="H18" s="255">
        <f>6920000+900000-680000</f>
        <v>7140000</v>
      </c>
      <c r="I18" s="255">
        <f>1025000-300000+400000+550000-250000+250000+50000+30000-100000-50000-50000-100000</f>
        <v>1455000</v>
      </c>
      <c r="J18" s="144">
        <v>0</v>
      </c>
      <c r="K18" s="112">
        <f>M18+L18</f>
        <v>757128</v>
      </c>
      <c r="L18" s="256">
        <f>150000+58000-13000+50000-1872</f>
        <v>243128</v>
      </c>
      <c r="M18" s="255">
        <v>514000</v>
      </c>
      <c r="N18" s="112">
        <v>0</v>
      </c>
      <c r="O18" s="112">
        <v>0</v>
      </c>
      <c r="P18" s="112">
        <f>L18</f>
        <v>243128</v>
      </c>
      <c r="Q18" s="111">
        <f>F18+K18</f>
        <v>12194828</v>
      </c>
      <c r="R18" s="94"/>
    </row>
    <row r="19" spans="1:20" s="95" customFormat="1" ht="36" customHeight="1">
      <c r="A19" s="94"/>
      <c r="B19" s="54" t="s">
        <v>204</v>
      </c>
      <c r="C19" s="54" t="s">
        <v>205</v>
      </c>
      <c r="D19" s="54" t="s">
        <v>206</v>
      </c>
      <c r="E19" s="55" t="s">
        <v>313</v>
      </c>
      <c r="F19" s="112">
        <f t="shared" ref="F19:Q19" si="4">F20+F21</f>
        <v>12453900</v>
      </c>
      <c r="G19" s="112">
        <f t="shared" si="4"/>
        <v>12453900</v>
      </c>
      <c r="H19" s="112">
        <f t="shared" si="4"/>
        <v>6520000</v>
      </c>
      <c r="I19" s="112">
        <f t="shared" si="4"/>
        <v>2100000</v>
      </c>
      <c r="J19" s="112">
        <f t="shared" si="4"/>
        <v>0</v>
      </c>
      <c r="K19" s="112">
        <f>M19+L19</f>
        <v>712500</v>
      </c>
      <c r="L19" s="112">
        <f t="shared" si="4"/>
        <v>198500</v>
      </c>
      <c r="M19" s="112">
        <f t="shared" si="4"/>
        <v>514000</v>
      </c>
      <c r="N19" s="112">
        <f t="shared" si="4"/>
        <v>0</v>
      </c>
      <c r="O19" s="112">
        <f t="shared" si="4"/>
        <v>0</v>
      </c>
      <c r="P19" s="112">
        <f t="shared" ref="P19:P38" si="5">L19</f>
        <v>198500</v>
      </c>
      <c r="Q19" s="112">
        <f t="shared" si="4"/>
        <v>13166400</v>
      </c>
      <c r="R19" s="94"/>
    </row>
    <row r="20" spans="1:20" s="123" customFormat="1" ht="21" customHeight="1">
      <c r="A20" s="121"/>
      <c r="B20" s="162"/>
      <c r="C20" s="162"/>
      <c r="D20" s="162"/>
      <c r="E20" s="113" t="s">
        <v>203</v>
      </c>
      <c r="F20" s="109">
        <f t="shared" ref="F20:F27" si="6">G20</f>
        <v>12453900</v>
      </c>
      <c r="G20" s="257">
        <f>10891900-393000+2250000-634523+634523+250000+50000-15000+80000+70000+430000+170000+40000-1020000-250000-100000</f>
        <v>12453900</v>
      </c>
      <c r="H20" s="257">
        <f>6890000+500000-870000</f>
        <v>6520000</v>
      </c>
      <c r="I20" s="257">
        <f>1465000+300000+450000-634523+634523+250000-15000+170000+40000-60000-250000-50000-100000-100000</f>
        <v>2100000</v>
      </c>
      <c r="J20" s="110">
        <v>0</v>
      </c>
      <c r="K20" s="112">
        <f>M20+L20</f>
        <v>712500</v>
      </c>
      <c r="L20" s="257">
        <f>120000+80000+100000-80000+6000-27500</f>
        <v>198500</v>
      </c>
      <c r="M20" s="257">
        <v>514000</v>
      </c>
      <c r="N20" s="109">
        <v>0</v>
      </c>
      <c r="O20" s="109">
        <v>0</v>
      </c>
      <c r="P20" s="112">
        <f t="shared" si="5"/>
        <v>198500</v>
      </c>
      <c r="Q20" s="114">
        <f>F20+K20</f>
        <v>13166400</v>
      </c>
      <c r="R20" s="121"/>
    </row>
    <row r="21" spans="1:20" s="118" customFormat="1" ht="12.75" hidden="1" customHeight="1">
      <c r="A21" s="115"/>
      <c r="B21" s="116"/>
      <c r="C21" s="116"/>
      <c r="D21" s="116"/>
      <c r="E21" s="129" t="s">
        <v>207</v>
      </c>
      <c r="F21" s="130">
        <f t="shared" si="6"/>
        <v>0</v>
      </c>
      <c r="G21" s="112"/>
      <c r="H21" s="151"/>
      <c r="I21" s="112">
        <v>0</v>
      </c>
      <c r="J21" s="144">
        <v>0</v>
      </c>
      <c r="K21" s="112">
        <f>M21+L21</f>
        <v>0</v>
      </c>
      <c r="L21" s="112">
        <v>0</v>
      </c>
      <c r="M21" s="112">
        <v>0</v>
      </c>
      <c r="N21" s="112">
        <v>0</v>
      </c>
      <c r="O21" s="112">
        <v>0</v>
      </c>
      <c r="P21" s="112">
        <f t="shared" si="5"/>
        <v>0</v>
      </c>
      <c r="Q21" s="111">
        <f>F21+K21</f>
        <v>0</v>
      </c>
      <c r="R21" s="115"/>
    </row>
    <row r="22" spans="1:20" s="95" customFormat="1" ht="34.5" customHeight="1">
      <c r="A22" s="94"/>
      <c r="B22" s="54" t="s">
        <v>208</v>
      </c>
      <c r="C22" s="54" t="s">
        <v>209</v>
      </c>
      <c r="D22" s="54" t="s">
        <v>206</v>
      </c>
      <c r="E22" s="55" t="s">
        <v>314</v>
      </c>
      <c r="F22" s="112">
        <f t="shared" si="6"/>
        <v>24818800</v>
      </c>
      <c r="G22" s="258">
        <v>24818800</v>
      </c>
      <c r="H22" s="258">
        <v>20345000</v>
      </c>
      <c r="I22" s="112">
        <v>0</v>
      </c>
      <c r="J22" s="144">
        <v>0</v>
      </c>
      <c r="K22" s="112">
        <v>0</v>
      </c>
      <c r="L22" s="112">
        <v>0</v>
      </c>
      <c r="M22" s="112">
        <v>0</v>
      </c>
      <c r="N22" s="112">
        <v>0</v>
      </c>
      <c r="O22" s="112">
        <v>0</v>
      </c>
      <c r="P22" s="112">
        <f t="shared" si="5"/>
        <v>0</v>
      </c>
      <c r="Q22" s="111">
        <f>F22+K22</f>
        <v>24818800</v>
      </c>
      <c r="R22" s="94"/>
    </row>
    <row r="23" spans="1:20" s="95" customFormat="1" ht="90.75" customHeight="1">
      <c r="A23" s="94"/>
      <c r="B23" s="170" t="s">
        <v>392</v>
      </c>
      <c r="C23" s="170" t="s">
        <v>393</v>
      </c>
      <c r="D23" s="170" t="s">
        <v>206</v>
      </c>
      <c r="E23" s="232" t="s">
        <v>394</v>
      </c>
      <c r="F23" s="112">
        <f t="shared" si="6"/>
        <v>0</v>
      </c>
      <c r="G23" s="112">
        <v>0</v>
      </c>
      <c r="H23" s="112">
        <v>0</v>
      </c>
      <c r="I23" s="112">
        <v>0</v>
      </c>
      <c r="J23" s="144">
        <v>0</v>
      </c>
      <c r="K23" s="112">
        <f>L23</f>
        <v>1869460</v>
      </c>
      <c r="L23" s="257">
        <f>1100000+769460</f>
        <v>1869460</v>
      </c>
      <c r="M23" s="112">
        <v>0</v>
      </c>
      <c r="N23" s="112">
        <v>0</v>
      </c>
      <c r="O23" s="112">
        <v>0</v>
      </c>
      <c r="P23" s="112">
        <f t="shared" ref="P23" si="7">L23</f>
        <v>1869460</v>
      </c>
      <c r="Q23" s="111">
        <f>F23+K23</f>
        <v>1869460</v>
      </c>
      <c r="R23" s="94"/>
    </row>
    <row r="24" spans="1:20" s="95" customFormat="1" ht="27" customHeight="1">
      <c r="A24" s="94"/>
      <c r="B24" s="54" t="s">
        <v>210</v>
      </c>
      <c r="C24" s="234">
        <v>1160</v>
      </c>
      <c r="D24" s="54" t="s">
        <v>211</v>
      </c>
      <c r="E24" s="55" t="s">
        <v>212</v>
      </c>
      <c r="F24" s="112">
        <f t="shared" si="6"/>
        <v>1691620</v>
      </c>
      <c r="G24" s="147">
        <f>G25+G26</f>
        <v>1691620</v>
      </c>
      <c r="H24" s="147">
        <f>H25+H26</f>
        <v>1358349</v>
      </c>
      <c r="I24" s="147">
        <f>I25+I26</f>
        <v>24255</v>
      </c>
      <c r="J24" s="112">
        <v>0</v>
      </c>
      <c r="K24" s="112">
        <v>0</v>
      </c>
      <c r="L24" s="112">
        <v>0</v>
      </c>
      <c r="M24" s="112">
        <v>0</v>
      </c>
      <c r="N24" s="112">
        <v>0</v>
      </c>
      <c r="O24" s="112">
        <v>0</v>
      </c>
      <c r="P24" s="112">
        <f>L24</f>
        <v>0</v>
      </c>
      <c r="Q24" s="120">
        <f>K24+F24</f>
        <v>1691620</v>
      </c>
      <c r="R24" s="94"/>
    </row>
    <row r="25" spans="1:20" s="123" customFormat="1" ht="27" customHeight="1">
      <c r="A25" s="121"/>
      <c r="B25" s="122"/>
      <c r="C25" s="162"/>
      <c r="D25" s="122"/>
      <c r="E25" s="113" t="str">
        <f>E20</f>
        <v>в т.ч.  за рахунок коштів місцевого бюджету</v>
      </c>
      <c r="F25" s="109">
        <f t="shared" si="6"/>
        <v>782877</v>
      </c>
      <c r="G25" s="257">
        <f>429475+577200-223798</f>
        <v>782877</v>
      </c>
      <c r="H25" s="261">
        <f>323120+481131-183440+10</f>
        <v>620821</v>
      </c>
      <c r="I25" s="257">
        <v>15500</v>
      </c>
      <c r="J25" s="109">
        <v>0</v>
      </c>
      <c r="K25" s="109">
        <v>0</v>
      </c>
      <c r="L25" s="262">
        <v>0</v>
      </c>
      <c r="M25" s="109">
        <v>0</v>
      </c>
      <c r="N25" s="109">
        <v>0</v>
      </c>
      <c r="O25" s="109">
        <v>0</v>
      </c>
      <c r="P25" s="112">
        <f>L25</f>
        <v>0</v>
      </c>
      <c r="Q25" s="119">
        <f>K25+F25</f>
        <v>782877</v>
      </c>
      <c r="R25" s="121"/>
    </row>
    <row r="26" spans="1:20" s="123" customFormat="1" ht="22.5" customHeight="1">
      <c r="A26" s="121"/>
      <c r="B26" s="122"/>
      <c r="C26" s="162"/>
      <c r="D26" s="122"/>
      <c r="E26" s="113" t="s">
        <v>213</v>
      </c>
      <c r="F26" s="117">
        <f t="shared" si="6"/>
        <v>908743</v>
      </c>
      <c r="G26" s="259">
        <f>609523+299220</f>
        <v>908743</v>
      </c>
      <c r="H26" s="260">
        <f>488228+249300</f>
        <v>737528</v>
      </c>
      <c r="I26" s="259">
        <v>8755</v>
      </c>
      <c r="J26" s="109">
        <v>0</v>
      </c>
      <c r="K26" s="109">
        <v>0</v>
      </c>
      <c r="L26" s="262">
        <v>0</v>
      </c>
      <c r="M26" s="109">
        <v>0</v>
      </c>
      <c r="N26" s="109">
        <v>0</v>
      </c>
      <c r="O26" s="109">
        <v>0</v>
      </c>
      <c r="P26" s="112">
        <f>L26</f>
        <v>0</v>
      </c>
      <c r="Q26" s="109">
        <f>K26+F26</f>
        <v>908743</v>
      </c>
      <c r="R26" s="121"/>
    </row>
    <row r="27" spans="1:20" s="95" customFormat="1" ht="57.75" customHeight="1">
      <c r="A27" s="94"/>
      <c r="B27" s="54" t="s">
        <v>402</v>
      </c>
      <c r="C27" s="245" t="s">
        <v>403</v>
      </c>
      <c r="D27" s="54" t="s">
        <v>211</v>
      </c>
      <c r="E27" s="55" t="s">
        <v>404</v>
      </c>
      <c r="F27" s="117">
        <f t="shared" si="6"/>
        <v>0</v>
      </c>
      <c r="G27" s="238">
        <v>0</v>
      </c>
      <c r="H27" s="109">
        <v>0</v>
      </c>
      <c r="I27" s="109">
        <v>0</v>
      </c>
      <c r="J27" s="109">
        <v>0</v>
      </c>
      <c r="K27" s="109">
        <f>L27</f>
        <v>42500</v>
      </c>
      <c r="L27" s="262">
        <v>42500</v>
      </c>
      <c r="M27" s="109">
        <v>0</v>
      </c>
      <c r="N27" s="109">
        <v>0</v>
      </c>
      <c r="O27" s="109">
        <v>0</v>
      </c>
      <c r="P27" s="112">
        <f t="shared" ref="P27" si="8">L27</f>
        <v>42500</v>
      </c>
      <c r="Q27" s="109">
        <f t="shared" ref="Q27" si="9">K27+F27</f>
        <v>42500</v>
      </c>
      <c r="R27" s="94"/>
    </row>
    <row r="28" spans="1:20" s="95" customFormat="1" ht="15.75" customHeight="1">
      <c r="A28" s="94"/>
      <c r="B28" s="301" t="s">
        <v>178</v>
      </c>
      <c r="C28" s="301" t="s">
        <v>179</v>
      </c>
      <c r="D28" s="301" t="s">
        <v>180</v>
      </c>
      <c r="E28" s="301" t="s">
        <v>181</v>
      </c>
      <c r="F28" s="303" t="s">
        <v>160</v>
      </c>
      <c r="G28" s="303"/>
      <c r="H28" s="303"/>
      <c r="I28" s="303"/>
      <c r="J28" s="303"/>
      <c r="K28" s="299" t="s">
        <v>9</v>
      </c>
      <c r="L28" s="299"/>
      <c r="M28" s="299"/>
      <c r="N28" s="299"/>
      <c r="O28" s="299"/>
      <c r="P28" s="299"/>
      <c r="Q28" s="300" t="s">
        <v>182</v>
      </c>
      <c r="R28" s="94"/>
    </row>
    <row r="29" spans="1:20" s="95" customFormat="1" ht="20.25" customHeight="1">
      <c r="A29" s="94"/>
      <c r="B29" s="301"/>
      <c r="C29" s="301"/>
      <c r="D29" s="301"/>
      <c r="E29" s="301"/>
      <c r="F29" s="299" t="s">
        <v>10</v>
      </c>
      <c r="G29" s="301" t="s">
        <v>183</v>
      </c>
      <c r="H29" s="301" t="s">
        <v>184</v>
      </c>
      <c r="I29" s="301"/>
      <c r="J29" s="302" t="s">
        <v>185</v>
      </c>
      <c r="K29" s="299" t="str">
        <f>F29</f>
        <v>усього</v>
      </c>
      <c r="L29" s="301" t="s">
        <v>186</v>
      </c>
      <c r="M29" s="301" t="s">
        <v>183</v>
      </c>
      <c r="N29" s="301" t="s">
        <v>184</v>
      </c>
      <c r="O29" s="301"/>
      <c r="P29" s="301" t="s">
        <v>185</v>
      </c>
      <c r="Q29" s="300"/>
      <c r="R29" s="94"/>
    </row>
    <row r="30" spans="1:20" s="95" customFormat="1" ht="82.5" customHeight="1">
      <c r="A30" s="94"/>
      <c r="B30" s="301"/>
      <c r="C30" s="301"/>
      <c r="D30" s="301"/>
      <c r="E30" s="301"/>
      <c r="F30" s="299"/>
      <c r="G30" s="301"/>
      <c r="H30" s="234" t="s">
        <v>187</v>
      </c>
      <c r="I30" s="234" t="s">
        <v>188</v>
      </c>
      <c r="J30" s="302"/>
      <c r="K30" s="299"/>
      <c r="L30" s="301"/>
      <c r="M30" s="301"/>
      <c r="N30" s="234" t="s">
        <v>187</v>
      </c>
      <c r="O30" s="234" t="s">
        <v>188</v>
      </c>
      <c r="P30" s="301"/>
      <c r="Q30" s="300"/>
      <c r="R30" s="94"/>
    </row>
    <row r="31" spans="1:20" s="95" customFormat="1" ht="15" customHeight="1">
      <c r="A31" s="94"/>
      <c r="B31" s="234">
        <v>1</v>
      </c>
      <c r="C31" s="234">
        <v>2</v>
      </c>
      <c r="D31" s="234">
        <v>3</v>
      </c>
      <c r="E31" s="234">
        <v>4</v>
      </c>
      <c r="F31" s="234">
        <v>5</v>
      </c>
      <c r="G31" s="234">
        <v>6</v>
      </c>
      <c r="H31" s="234">
        <v>7</v>
      </c>
      <c r="I31" s="234">
        <v>8</v>
      </c>
      <c r="J31" s="234">
        <v>9</v>
      </c>
      <c r="K31" s="234">
        <v>10</v>
      </c>
      <c r="L31" s="234">
        <v>11</v>
      </c>
      <c r="M31" s="234">
        <v>12</v>
      </c>
      <c r="N31" s="234">
        <v>13</v>
      </c>
      <c r="O31" s="234">
        <v>14</v>
      </c>
      <c r="P31" s="234">
        <v>15</v>
      </c>
      <c r="Q31" s="234">
        <v>16</v>
      </c>
      <c r="R31" s="94"/>
    </row>
    <row r="32" spans="1:20" s="123" customFormat="1" ht="52.5" customHeight="1">
      <c r="A32" s="121"/>
      <c r="B32" s="54" t="s">
        <v>405</v>
      </c>
      <c r="C32" s="245" t="s">
        <v>406</v>
      </c>
      <c r="D32" s="54" t="s">
        <v>211</v>
      </c>
      <c r="E32" s="55" t="s">
        <v>407</v>
      </c>
      <c r="F32" s="109">
        <f t="shared" ref="F32:J32" si="10">F33</f>
        <v>0</v>
      </c>
      <c r="G32" s="109">
        <f t="shared" si="10"/>
        <v>0</v>
      </c>
      <c r="H32" s="109">
        <f t="shared" si="10"/>
        <v>0</v>
      </c>
      <c r="I32" s="109">
        <f t="shared" si="10"/>
        <v>0</v>
      </c>
      <c r="J32" s="109">
        <f t="shared" si="10"/>
        <v>0</v>
      </c>
      <c r="K32" s="109">
        <f>K33</f>
        <v>380734</v>
      </c>
      <c r="L32" s="109">
        <f t="shared" ref="L32:Q32" si="11">L33</f>
        <v>380734</v>
      </c>
      <c r="M32" s="109">
        <f t="shared" si="11"/>
        <v>0</v>
      </c>
      <c r="N32" s="109">
        <f t="shared" si="11"/>
        <v>0</v>
      </c>
      <c r="O32" s="109">
        <f t="shared" si="11"/>
        <v>0</v>
      </c>
      <c r="P32" s="109">
        <f t="shared" si="11"/>
        <v>380734</v>
      </c>
      <c r="Q32" s="109">
        <f t="shared" si="11"/>
        <v>380734</v>
      </c>
      <c r="R32" s="121"/>
    </row>
    <row r="33" spans="1:18" s="123" customFormat="1" ht="46.5" customHeight="1">
      <c r="A33" s="121"/>
      <c r="B33" s="122"/>
      <c r="C33" s="162"/>
      <c r="D33" s="122"/>
      <c r="E33" s="113" t="s">
        <v>408</v>
      </c>
      <c r="F33" s="117">
        <f t="shared" ref="F33" si="12">G33</f>
        <v>0</v>
      </c>
      <c r="G33" s="238">
        <v>0</v>
      </c>
      <c r="H33" s="109">
        <v>0</v>
      </c>
      <c r="I33" s="109">
        <v>0</v>
      </c>
      <c r="J33" s="109">
        <v>0</v>
      </c>
      <c r="K33" s="109">
        <f>L33</f>
        <v>380734</v>
      </c>
      <c r="L33" s="262">
        <v>380734</v>
      </c>
      <c r="M33" s="109">
        <v>0</v>
      </c>
      <c r="N33" s="109">
        <v>0</v>
      </c>
      <c r="O33" s="109">
        <v>0</v>
      </c>
      <c r="P33" s="112">
        <f t="shared" ref="P33" si="13">L33</f>
        <v>380734</v>
      </c>
      <c r="Q33" s="109">
        <f t="shared" ref="Q33" si="14">K33+F33</f>
        <v>380734</v>
      </c>
      <c r="R33" s="121"/>
    </row>
    <row r="34" spans="1:18" s="95" customFormat="1" ht="24.75" customHeight="1">
      <c r="A34" s="94"/>
      <c r="B34" s="234" t="s">
        <v>383</v>
      </c>
      <c r="C34" s="234" t="s">
        <v>384</v>
      </c>
      <c r="D34" s="234" t="s">
        <v>211</v>
      </c>
      <c r="E34" s="55" t="s">
        <v>385</v>
      </c>
      <c r="F34" s="112">
        <f>F35</f>
        <v>25308</v>
      </c>
      <c r="G34" s="112">
        <f t="shared" ref="G34:Q34" si="15">G35</f>
        <v>25308</v>
      </c>
      <c r="H34" s="112">
        <f t="shared" si="15"/>
        <v>20744</v>
      </c>
      <c r="I34" s="112">
        <f t="shared" si="15"/>
        <v>0</v>
      </c>
      <c r="J34" s="112">
        <f t="shared" si="15"/>
        <v>0</v>
      </c>
      <c r="K34" s="112">
        <f t="shared" si="15"/>
        <v>0</v>
      </c>
      <c r="L34" s="112">
        <f t="shared" si="15"/>
        <v>0</v>
      </c>
      <c r="M34" s="112">
        <f t="shared" si="15"/>
        <v>0</v>
      </c>
      <c r="N34" s="112">
        <f t="shared" si="15"/>
        <v>0</v>
      </c>
      <c r="O34" s="112">
        <f t="shared" si="15"/>
        <v>0</v>
      </c>
      <c r="P34" s="112">
        <f t="shared" si="15"/>
        <v>0</v>
      </c>
      <c r="Q34" s="112">
        <f t="shared" si="15"/>
        <v>25308</v>
      </c>
      <c r="R34" s="94"/>
    </row>
    <row r="35" spans="1:18" s="123" customFormat="1" ht="58.5" customHeight="1">
      <c r="A35" s="121"/>
      <c r="B35" s="162" t="s">
        <v>303</v>
      </c>
      <c r="C35" s="162" t="s">
        <v>303</v>
      </c>
      <c r="D35" s="162" t="s">
        <v>303</v>
      </c>
      <c r="E35" s="113" t="s">
        <v>386</v>
      </c>
      <c r="F35" s="112">
        <v>25308</v>
      </c>
      <c r="G35" s="258">
        <v>25308</v>
      </c>
      <c r="H35" s="258">
        <f>20206+538</f>
        <v>20744</v>
      </c>
      <c r="I35" s="112">
        <v>0</v>
      </c>
      <c r="J35" s="144">
        <v>0</v>
      </c>
      <c r="K35" s="112">
        <v>0</v>
      </c>
      <c r="L35" s="112">
        <v>0</v>
      </c>
      <c r="M35" s="112">
        <v>0</v>
      </c>
      <c r="N35" s="112">
        <v>0</v>
      </c>
      <c r="O35" s="112">
        <v>0</v>
      </c>
      <c r="P35" s="112">
        <f t="shared" ref="P35" si="16">L35</f>
        <v>0</v>
      </c>
      <c r="Q35" s="111">
        <f>F35+K35</f>
        <v>25308</v>
      </c>
      <c r="R35" s="121"/>
    </row>
    <row r="36" spans="1:18" s="95" customFormat="1" ht="32.25" customHeight="1">
      <c r="A36" s="94"/>
      <c r="B36" s="234" t="s">
        <v>387</v>
      </c>
      <c r="C36" s="234" t="s">
        <v>388</v>
      </c>
      <c r="D36" s="234" t="s">
        <v>211</v>
      </c>
      <c r="E36" s="55" t="s">
        <v>389</v>
      </c>
      <c r="F36" s="112">
        <f>G36</f>
        <v>11626</v>
      </c>
      <c r="G36" s="112">
        <f t="shared" ref="G36:Q36" si="17">G37</f>
        <v>11626</v>
      </c>
      <c r="H36" s="112">
        <f t="shared" si="17"/>
        <v>9529</v>
      </c>
      <c r="I36" s="112">
        <f t="shared" si="17"/>
        <v>0</v>
      </c>
      <c r="J36" s="112">
        <f t="shared" si="17"/>
        <v>0</v>
      </c>
      <c r="K36" s="112">
        <f t="shared" si="17"/>
        <v>0</v>
      </c>
      <c r="L36" s="112">
        <f t="shared" si="17"/>
        <v>0</v>
      </c>
      <c r="M36" s="112">
        <f t="shared" si="17"/>
        <v>0</v>
      </c>
      <c r="N36" s="112">
        <f t="shared" si="17"/>
        <v>0</v>
      </c>
      <c r="O36" s="112">
        <f t="shared" si="17"/>
        <v>0</v>
      </c>
      <c r="P36" s="112">
        <f t="shared" si="17"/>
        <v>0</v>
      </c>
      <c r="Q36" s="112">
        <f t="shared" si="17"/>
        <v>11626</v>
      </c>
      <c r="R36" s="94"/>
    </row>
    <row r="37" spans="1:18" s="123" customFormat="1" ht="57.75" customHeight="1">
      <c r="A37" s="121"/>
      <c r="B37" s="162" t="s">
        <v>303</v>
      </c>
      <c r="C37" s="162" t="s">
        <v>303</v>
      </c>
      <c r="D37" s="162" t="s">
        <v>303</v>
      </c>
      <c r="E37" s="113" t="s">
        <v>390</v>
      </c>
      <c r="F37" s="112">
        <f>G37</f>
        <v>11626</v>
      </c>
      <c r="G37" s="258">
        <v>11626</v>
      </c>
      <c r="H37" s="258">
        <v>9529</v>
      </c>
      <c r="I37" s="112">
        <v>0</v>
      </c>
      <c r="J37" s="144">
        <v>0</v>
      </c>
      <c r="K37" s="112">
        <v>0</v>
      </c>
      <c r="L37" s="112">
        <v>0</v>
      </c>
      <c r="M37" s="112">
        <v>0</v>
      </c>
      <c r="N37" s="112">
        <v>0</v>
      </c>
      <c r="O37" s="112">
        <v>0</v>
      </c>
      <c r="P37" s="112">
        <f t="shared" ref="P37" si="18">L37</f>
        <v>0</v>
      </c>
      <c r="Q37" s="111">
        <f>F37+K37</f>
        <v>11626</v>
      </c>
      <c r="R37" s="121"/>
    </row>
    <row r="38" spans="1:18" s="95" customFormat="1" ht="70.5" customHeight="1">
      <c r="A38" s="94"/>
      <c r="B38" s="54" t="s">
        <v>342</v>
      </c>
      <c r="C38" s="126">
        <v>1291</v>
      </c>
      <c r="D38" s="128" t="s">
        <v>211</v>
      </c>
      <c r="E38" s="129" t="s">
        <v>341</v>
      </c>
      <c r="F38" s="117">
        <f t="shared" ref="F38:F41" si="19">G38</f>
        <v>8512</v>
      </c>
      <c r="G38" s="259">
        <v>8512</v>
      </c>
      <c r="H38" s="109">
        <v>0</v>
      </c>
      <c r="I38" s="109">
        <v>0</v>
      </c>
      <c r="J38" s="109">
        <v>0</v>
      </c>
      <c r="K38" s="109">
        <f>L38</f>
        <v>269523</v>
      </c>
      <c r="L38" s="262">
        <f>51523-2000+200000+20000</f>
        <v>269523</v>
      </c>
      <c r="M38" s="109">
        <v>0</v>
      </c>
      <c r="N38" s="109">
        <v>0</v>
      </c>
      <c r="O38" s="109">
        <v>0</v>
      </c>
      <c r="P38" s="112">
        <f t="shared" si="5"/>
        <v>269523</v>
      </c>
      <c r="Q38" s="109">
        <f t="shared" ref="Q38:Q41" si="20">K38+F38</f>
        <v>278035</v>
      </c>
      <c r="R38" s="94"/>
    </row>
    <row r="39" spans="1:18" s="95" customFormat="1" ht="56.25" customHeight="1">
      <c r="A39" s="94"/>
      <c r="B39" s="54" t="s">
        <v>353</v>
      </c>
      <c r="C39" s="126">
        <v>1292</v>
      </c>
      <c r="D39" s="128" t="s">
        <v>211</v>
      </c>
      <c r="E39" s="129" t="s">
        <v>354</v>
      </c>
      <c r="F39" s="117">
        <f t="shared" si="19"/>
        <v>0</v>
      </c>
      <c r="G39" s="109">
        <f t="shared" ref="G39:Q39" si="21">G41+G40</f>
        <v>0</v>
      </c>
      <c r="H39" s="109">
        <f t="shared" si="21"/>
        <v>0</v>
      </c>
      <c r="I39" s="109">
        <f t="shared" si="21"/>
        <v>0</v>
      </c>
      <c r="J39" s="109">
        <f t="shared" si="21"/>
        <v>0</v>
      </c>
      <c r="K39" s="109">
        <f t="shared" si="21"/>
        <v>2329378</v>
      </c>
      <c r="L39" s="109">
        <f t="shared" si="21"/>
        <v>0</v>
      </c>
      <c r="M39" s="109">
        <f t="shared" si="21"/>
        <v>48901</v>
      </c>
      <c r="N39" s="109">
        <f t="shared" si="21"/>
        <v>0</v>
      </c>
      <c r="O39" s="109">
        <f t="shared" si="21"/>
        <v>0</v>
      </c>
      <c r="P39" s="109">
        <f t="shared" si="21"/>
        <v>2280477</v>
      </c>
      <c r="Q39" s="109">
        <f t="shared" si="21"/>
        <v>2329378</v>
      </c>
      <c r="R39" s="94"/>
    </row>
    <row r="40" spans="1:18" s="123" customFormat="1" ht="33" customHeight="1">
      <c r="A40" s="121"/>
      <c r="B40" s="162"/>
      <c r="C40" s="249"/>
      <c r="D40" s="249"/>
      <c r="E40" s="248" t="s">
        <v>362</v>
      </c>
      <c r="F40" s="117">
        <f t="shared" ref="F40" si="22">G40</f>
        <v>0</v>
      </c>
      <c r="G40" s="109">
        <v>0</v>
      </c>
      <c r="H40" s="109">
        <v>0</v>
      </c>
      <c r="I40" s="109">
        <v>0</v>
      </c>
      <c r="J40" s="109">
        <v>0</v>
      </c>
      <c r="K40" s="109">
        <f>P40</f>
        <v>2280477</v>
      </c>
      <c r="L40" s="109">
        <v>0</v>
      </c>
      <c r="M40" s="109">
        <v>0</v>
      </c>
      <c r="N40" s="109">
        <v>0</v>
      </c>
      <c r="O40" s="109">
        <v>0</v>
      </c>
      <c r="P40" s="262">
        <f>300477+1980000</f>
        <v>2280477</v>
      </c>
      <c r="Q40" s="109">
        <f t="shared" ref="Q40" si="23">K40+F40</f>
        <v>2280477</v>
      </c>
      <c r="R40" s="121"/>
    </row>
    <row r="41" spans="1:18" s="123" customFormat="1" ht="35.25" customHeight="1">
      <c r="A41" s="121"/>
      <c r="B41" s="162"/>
      <c r="C41" s="249"/>
      <c r="D41" s="249"/>
      <c r="E41" s="248" t="s">
        <v>355</v>
      </c>
      <c r="F41" s="117">
        <f t="shared" si="19"/>
        <v>0</v>
      </c>
      <c r="G41" s="109">
        <v>0</v>
      </c>
      <c r="H41" s="109">
        <v>0</v>
      </c>
      <c r="I41" s="109">
        <v>0</v>
      </c>
      <c r="J41" s="109">
        <v>0</v>
      </c>
      <c r="K41" s="109">
        <f>M41</f>
        <v>48901</v>
      </c>
      <c r="L41" s="109">
        <v>0</v>
      </c>
      <c r="M41" s="262">
        <f>48901</f>
        <v>48901</v>
      </c>
      <c r="N41" s="109">
        <v>0</v>
      </c>
      <c r="O41" s="109">
        <v>0</v>
      </c>
      <c r="P41" s="109">
        <v>0</v>
      </c>
      <c r="Q41" s="109">
        <f t="shared" si="20"/>
        <v>48901</v>
      </c>
      <c r="R41" s="121"/>
    </row>
    <row r="42" spans="1:18" s="95" customFormat="1" ht="44.25" customHeight="1">
      <c r="A42" s="94"/>
      <c r="B42" s="175" t="s">
        <v>395</v>
      </c>
      <c r="C42" s="175" t="s">
        <v>396</v>
      </c>
      <c r="D42" s="175" t="s">
        <v>211</v>
      </c>
      <c r="E42" s="172" t="s">
        <v>397</v>
      </c>
      <c r="F42" s="112">
        <f>G42</f>
        <v>683100</v>
      </c>
      <c r="G42" s="112">
        <f t="shared" ref="G42:Q42" si="24">G43</f>
        <v>683100</v>
      </c>
      <c r="H42" s="112">
        <f t="shared" si="24"/>
        <v>0</v>
      </c>
      <c r="I42" s="112">
        <f t="shared" si="24"/>
        <v>0</v>
      </c>
      <c r="J42" s="112">
        <f t="shared" si="24"/>
        <v>0</v>
      </c>
      <c r="K42" s="112">
        <f t="shared" si="24"/>
        <v>0</v>
      </c>
      <c r="L42" s="112">
        <f t="shared" si="24"/>
        <v>0</v>
      </c>
      <c r="M42" s="112">
        <f t="shared" si="24"/>
        <v>0</v>
      </c>
      <c r="N42" s="112">
        <f t="shared" si="24"/>
        <v>0</v>
      </c>
      <c r="O42" s="112">
        <f t="shared" si="24"/>
        <v>0</v>
      </c>
      <c r="P42" s="112">
        <f t="shared" si="24"/>
        <v>0</v>
      </c>
      <c r="Q42" s="112">
        <f t="shared" si="24"/>
        <v>683100</v>
      </c>
      <c r="R42" s="94"/>
    </row>
    <row r="43" spans="1:18" s="123" customFormat="1" ht="45" customHeight="1">
      <c r="A43" s="121"/>
      <c r="B43" s="246" t="s">
        <v>303</v>
      </c>
      <c r="C43" s="247" t="s">
        <v>303</v>
      </c>
      <c r="D43" s="247" t="s">
        <v>303</v>
      </c>
      <c r="E43" s="248" t="s">
        <v>398</v>
      </c>
      <c r="F43" s="112">
        <f>G43</f>
        <v>683100</v>
      </c>
      <c r="G43" s="258">
        <v>683100</v>
      </c>
      <c r="H43" s="151">
        <v>0</v>
      </c>
      <c r="I43" s="112">
        <v>0</v>
      </c>
      <c r="J43" s="144">
        <v>0</v>
      </c>
      <c r="K43" s="112">
        <v>0</v>
      </c>
      <c r="L43" s="112">
        <v>0</v>
      </c>
      <c r="M43" s="112">
        <v>0</v>
      </c>
      <c r="N43" s="112">
        <v>0</v>
      </c>
      <c r="O43" s="112">
        <v>0</v>
      </c>
      <c r="P43" s="112">
        <f t="shared" ref="P43" si="25">L43</f>
        <v>0</v>
      </c>
      <c r="Q43" s="111">
        <f>F43+K43</f>
        <v>683100</v>
      </c>
      <c r="R43" s="121"/>
    </row>
    <row r="44" spans="1:18" s="187" customFormat="1" ht="16.149999999999999" customHeight="1">
      <c r="A44" s="185"/>
      <c r="B44" s="134"/>
      <c r="C44" s="134">
        <v>2000</v>
      </c>
      <c r="D44" s="134"/>
      <c r="E44" s="124" t="s">
        <v>214</v>
      </c>
      <c r="F44" s="186">
        <f t="shared" ref="F44:Q44" si="26">F45+F51</f>
        <v>2345820</v>
      </c>
      <c r="G44" s="186">
        <f t="shared" si="26"/>
        <v>2345820</v>
      </c>
      <c r="H44" s="186">
        <f t="shared" si="26"/>
        <v>0</v>
      </c>
      <c r="I44" s="186">
        <f t="shared" si="26"/>
        <v>0</v>
      </c>
      <c r="J44" s="186">
        <f t="shared" si="26"/>
        <v>0</v>
      </c>
      <c r="K44" s="186">
        <f t="shared" si="26"/>
        <v>510000</v>
      </c>
      <c r="L44" s="186">
        <f t="shared" si="26"/>
        <v>510000</v>
      </c>
      <c r="M44" s="186">
        <f t="shared" si="26"/>
        <v>0</v>
      </c>
      <c r="N44" s="186">
        <f t="shared" si="26"/>
        <v>0</v>
      </c>
      <c r="O44" s="186">
        <f t="shared" si="26"/>
        <v>0</v>
      </c>
      <c r="P44" s="186">
        <f t="shared" si="26"/>
        <v>510000</v>
      </c>
      <c r="Q44" s="186">
        <f t="shared" si="26"/>
        <v>2855820</v>
      </c>
      <c r="R44" s="185"/>
    </row>
    <row r="45" spans="1:18" s="95" customFormat="1" ht="25.5" customHeight="1">
      <c r="A45" s="94"/>
      <c r="B45" s="54" t="s">
        <v>215</v>
      </c>
      <c r="C45" s="234">
        <v>2111</v>
      </c>
      <c r="D45" s="234" t="s">
        <v>216</v>
      </c>
      <c r="E45" s="55" t="s">
        <v>217</v>
      </c>
      <c r="F45" s="112">
        <f>G45</f>
        <v>1945820</v>
      </c>
      <c r="G45" s="112">
        <f>G46</f>
        <v>1945820</v>
      </c>
      <c r="H45" s="112">
        <f t="shared" ref="H45:P45" si="27">H46</f>
        <v>0</v>
      </c>
      <c r="I45" s="112">
        <f t="shared" si="27"/>
        <v>0</v>
      </c>
      <c r="J45" s="112">
        <f t="shared" si="27"/>
        <v>0</v>
      </c>
      <c r="K45" s="112">
        <f t="shared" si="27"/>
        <v>510000</v>
      </c>
      <c r="L45" s="112">
        <f t="shared" si="27"/>
        <v>510000</v>
      </c>
      <c r="M45" s="112">
        <f t="shared" si="27"/>
        <v>0</v>
      </c>
      <c r="N45" s="112">
        <f t="shared" si="27"/>
        <v>0</v>
      </c>
      <c r="O45" s="112">
        <f t="shared" si="27"/>
        <v>0</v>
      </c>
      <c r="P45" s="112">
        <f t="shared" si="27"/>
        <v>510000</v>
      </c>
      <c r="Q45" s="111">
        <f>F45+K45</f>
        <v>2455820</v>
      </c>
      <c r="R45" s="94"/>
    </row>
    <row r="46" spans="1:18" s="123" customFormat="1" ht="14.25" customHeight="1">
      <c r="A46" s="121"/>
      <c r="B46" s="162"/>
      <c r="C46" s="162"/>
      <c r="D46" s="162"/>
      <c r="E46" s="113" t="s">
        <v>203</v>
      </c>
      <c r="F46" s="109">
        <f>G46</f>
        <v>1945820</v>
      </c>
      <c r="G46" s="257">
        <f>1530820+60000+20000+30000+195000+110000</f>
        <v>1945820</v>
      </c>
      <c r="H46" s="109">
        <v>0</v>
      </c>
      <c r="I46" s="109">
        <v>0</v>
      </c>
      <c r="J46" s="110">
        <v>0</v>
      </c>
      <c r="K46" s="109">
        <f>L46</f>
        <v>510000</v>
      </c>
      <c r="L46" s="262">
        <f>510000</f>
        <v>510000</v>
      </c>
      <c r="M46" s="109">
        <v>0</v>
      </c>
      <c r="N46" s="109">
        <v>0</v>
      </c>
      <c r="O46" s="109">
        <v>0</v>
      </c>
      <c r="P46" s="109">
        <f>L46</f>
        <v>510000</v>
      </c>
      <c r="Q46" s="114">
        <f>F46+K46</f>
        <v>2455820</v>
      </c>
      <c r="R46" s="121"/>
    </row>
    <row r="47" spans="1:18" s="95" customFormat="1" ht="15.75" customHeight="1">
      <c r="A47" s="94"/>
      <c r="B47" s="301" t="s">
        <v>178</v>
      </c>
      <c r="C47" s="301" t="s">
        <v>179</v>
      </c>
      <c r="D47" s="301" t="s">
        <v>180</v>
      </c>
      <c r="E47" s="301" t="s">
        <v>181</v>
      </c>
      <c r="F47" s="303" t="s">
        <v>160</v>
      </c>
      <c r="G47" s="303"/>
      <c r="H47" s="303"/>
      <c r="I47" s="303"/>
      <c r="J47" s="303"/>
      <c r="K47" s="299" t="s">
        <v>9</v>
      </c>
      <c r="L47" s="299"/>
      <c r="M47" s="299"/>
      <c r="N47" s="299"/>
      <c r="O47" s="299"/>
      <c r="P47" s="299"/>
      <c r="Q47" s="300" t="s">
        <v>182</v>
      </c>
      <c r="R47" s="94"/>
    </row>
    <row r="48" spans="1:18" s="95" customFormat="1" ht="20.25" customHeight="1">
      <c r="A48" s="94"/>
      <c r="B48" s="301"/>
      <c r="C48" s="301"/>
      <c r="D48" s="301"/>
      <c r="E48" s="301"/>
      <c r="F48" s="299" t="s">
        <v>10</v>
      </c>
      <c r="G48" s="301" t="s">
        <v>183</v>
      </c>
      <c r="H48" s="301" t="s">
        <v>184</v>
      </c>
      <c r="I48" s="301"/>
      <c r="J48" s="302" t="s">
        <v>185</v>
      </c>
      <c r="K48" s="299" t="str">
        <f>F48</f>
        <v>усього</v>
      </c>
      <c r="L48" s="301" t="s">
        <v>186</v>
      </c>
      <c r="M48" s="301" t="s">
        <v>183</v>
      </c>
      <c r="N48" s="301" t="s">
        <v>184</v>
      </c>
      <c r="O48" s="301"/>
      <c r="P48" s="301" t="s">
        <v>185</v>
      </c>
      <c r="Q48" s="300"/>
      <c r="R48" s="94"/>
    </row>
    <row r="49" spans="1:19" s="95" customFormat="1" ht="96" customHeight="1">
      <c r="A49" s="94"/>
      <c r="B49" s="301"/>
      <c r="C49" s="301"/>
      <c r="D49" s="301"/>
      <c r="E49" s="301"/>
      <c r="F49" s="299"/>
      <c r="G49" s="301"/>
      <c r="H49" s="234" t="s">
        <v>187</v>
      </c>
      <c r="I49" s="234" t="s">
        <v>188</v>
      </c>
      <c r="J49" s="302"/>
      <c r="K49" s="299"/>
      <c r="L49" s="301"/>
      <c r="M49" s="301"/>
      <c r="N49" s="234" t="s">
        <v>187</v>
      </c>
      <c r="O49" s="234" t="s">
        <v>188</v>
      </c>
      <c r="P49" s="301"/>
      <c r="Q49" s="300"/>
      <c r="R49" s="94"/>
    </row>
    <row r="50" spans="1:19" s="95" customFormat="1" ht="15" customHeight="1">
      <c r="A50" s="94"/>
      <c r="B50" s="234">
        <v>1</v>
      </c>
      <c r="C50" s="234">
        <v>2</v>
      </c>
      <c r="D50" s="234">
        <v>3</v>
      </c>
      <c r="E50" s="234">
        <v>4</v>
      </c>
      <c r="F50" s="234">
        <v>5</v>
      </c>
      <c r="G50" s="234">
        <v>6</v>
      </c>
      <c r="H50" s="234">
        <v>7</v>
      </c>
      <c r="I50" s="234">
        <v>8</v>
      </c>
      <c r="J50" s="234">
        <v>9</v>
      </c>
      <c r="K50" s="234">
        <v>10</v>
      </c>
      <c r="L50" s="234">
        <v>11</v>
      </c>
      <c r="M50" s="234">
        <v>12</v>
      </c>
      <c r="N50" s="234">
        <v>13</v>
      </c>
      <c r="O50" s="234">
        <v>14</v>
      </c>
      <c r="P50" s="234">
        <v>15</v>
      </c>
      <c r="Q50" s="234">
        <v>16</v>
      </c>
      <c r="R50" s="94"/>
    </row>
    <row r="51" spans="1:19" s="127" customFormat="1" ht="23.25" customHeight="1">
      <c r="A51" s="125"/>
      <c r="B51" s="128" t="s">
        <v>218</v>
      </c>
      <c r="C51" s="126">
        <v>2152</v>
      </c>
      <c r="D51" s="128" t="s">
        <v>219</v>
      </c>
      <c r="E51" s="129" t="s">
        <v>220</v>
      </c>
      <c r="F51" s="130">
        <f>G51</f>
        <v>400000</v>
      </c>
      <c r="G51" s="258">
        <f>300000+50000+50000</f>
        <v>400000</v>
      </c>
      <c r="H51" s="130">
        <v>0</v>
      </c>
      <c r="I51" s="130">
        <v>0</v>
      </c>
      <c r="J51" s="131">
        <v>0</v>
      </c>
      <c r="K51" s="130">
        <v>0</v>
      </c>
      <c r="L51" s="130">
        <v>0</v>
      </c>
      <c r="M51" s="130">
        <v>0</v>
      </c>
      <c r="N51" s="130">
        <v>0</v>
      </c>
      <c r="O51" s="130">
        <v>0</v>
      </c>
      <c r="P51" s="130">
        <v>0</v>
      </c>
      <c r="Q51" s="154">
        <f>F51+K51</f>
        <v>400000</v>
      </c>
      <c r="R51" s="125"/>
    </row>
    <row r="52" spans="1:19" s="136" customFormat="1" ht="30" customHeight="1">
      <c r="A52" s="132"/>
      <c r="B52" s="133"/>
      <c r="C52" s="134">
        <v>3000</v>
      </c>
      <c r="D52" s="134"/>
      <c r="E52" s="124" t="s">
        <v>221</v>
      </c>
      <c r="F52" s="135">
        <f>F54+F55+F53+F62+F67+F68+F63+F56+F58+F61+F65</f>
        <v>5156050</v>
      </c>
      <c r="G52" s="135">
        <f t="shared" ref="G52:Q52" si="28">G54+G55+G53+G62+G67+G68+G63+G56+G58+G61+G65</f>
        <v>5156050</v>
      </c>
      <c r="H52" s="135">
        <f t="shared" si="28"/>
        <v>2407352</v>
      </c>
      <c r="I52" s="135">
        <f t="shared" si="28"/>
        <v>145000</v>
      </c>
      <c r="J52" s="135">
        <f t="shared" si="28"/>
        <v>0</v>
      </c>
      <c r="K52" s="135">
        <f t="shared" si="28"/>
        <v>2000</v>
      </c>
      <c r="L52" s="135">
        <f t="shared" si="28"/>
        <v>0</v>
      </c>
      <c r="M52" s="135">
        <f t="shared" si="28"/>
        <v>2000</v>
      </c>
      <c r="N52" s="135">
        <f t="shared" si="28"/>
        <v>0</v>
      </c>
      <c r="O52" s="135">
        <f t="shared" si="28"/>
        <v>0</v>
      </c>
      <c r="P52" s="135">
        <f t="shared" si="28"/>
        <v>0</v>
      </c>
      <c r="Q52" s="135">
        <f t="shared" si="28"/>
        <v>5158050</v>
      </c>
      <c r="R52" s="135" t="e">
        <f>#REF!+R62+#REF!+R63+R56+R58</f>
        <v>#REF!</v>
      </c>
      <c r="S52" s="135" t="e">
        <f>#REF!+S62+#REF!+S63+S56+S58</f>
        <v>#REF!</v>
      </c>
    </row>
    <row r="53" spans="1:19" s="95" customFormat="1" ht="23.45" customHeight="1">
      <c r="A53" s="94"/>
      <c r="B53" s="54" t="s">
        <v>222</v>
      </c>
      <c r="C53" s="54" t="s">
        <v>223</v>
      </c>
      <c r="D53" s="54" t="s">
        <v>224</v>
      </c>
      <c r="E53" s="55" t="s">
        <v>225</v>
      </c>
      <c r="F53" s="112">
        <f t="shared" ref="F53:F62" si="29">G53</f>
        <v>17972</v>
      </c>
      <c r="G53" s="255">
        <v>17972</v>
      </c>
      <c r="H53" s="112">
        <v>0</v>
      </c>
      <c r="I53" s="112">
        <v>0</v>
      </c>
      <c r="J53" s="144">
        <v>0</v>
      </c>
      <c r="K53" s="112">
        <v>0</v>
      </c>
      <c r="L53" s="112">
        <v>0</v>
      </c>
      <c r="M53" s="112">
        <v>0</v>
      </c>
      <c r="N53" s="112">
        <v>0</v>
      </c>
      <c r="O53" s="112">
        <v>0</v>
      </c>
      <c r="P53" s="112">
        <v>0</v>
      </c>
      <c r="Q53" s="111">
        <f>F53+K53</f>
        <v>17972</v>
      </c>
      <c r="R53" s="94"/>
    </row>
    <row r="54" spans="1:19" s="95" customFormat="1" ht="27.75" customHeight="1">
      <c r="A54" s="94"/>
      <c r="B54" s="54" t="s">
        <v>226</v>
      </c>
      <c r="C54" s="54" t="s">
        <v>227</v>
      </c>
      <c r="D54" s="54" t="s">
        <v>224</v>
      </c>
      <c r="E54" s="55" t="s">
        <v>228</v>
      </c>
      <c r="F54" s="112">
        <f t="shared" si="29"/>
        <v>331880</v>
      </c>
      <c r="G54" s="255">
        <v>331880</v>
      </c>
      <c r="H54" s="112">
        <v>0</v>
      </c>
      <c r="I54" s="112">
        <v>0</v>
      </c>
      <c r="J54" s="144">
        <v>0</v>
      </c>
      <c r="K54" s="112">
        <v>0</v>
      </c>
      <c r="L54" s="112">
        <v>0</v>
      </c>
      <c r="M54" s="112">
        <v>0</v>
      </c>
      <c r="N54" s="112">
        <v>0</v>
      </c>
      <c r="O54" s="112">
        <v>0</v>
      </c>
      <c r="P54" s="112">
        <v>0</v>
      </c>
      <c r="Q54" s="111">
        <f t="shared" ref="Q54:Q64" si="30">F54+K54</f>
        <v>331880</v>
      </c>
      <c r="R54" s="94"/>
    </row>
    <row r="55" spans="1:19" s="95" customFormat="1" ht="31.5" customHeight="1">
      <c r="A55" s="94"/>
      <c r="B55" s="54" t="s">
        <v>229</v>
      </c>
      <c r="C55" s="54" t="s">
        <v>230</v>
      </c>
      <c r="D55" s="54" t="s">
        <v>224</v>
      </c>
      <c r="E55" s="99" t="s">
        <v>231</v>
      </c>
      <c r="F55" s="112">
        <f t="shared" si="29"/>
        <v>73500</v>
      </c>
      <c r="G55" s="255">
        <v>73500</v>
      </c>
      <c r="H55" s="112">
        <v>0</v>
      </c>
      <c r="I55" s="112">
        <v>0</v>
      </c>
      <c r="J55" s="144">
        <v>0</v>
      </c>
      <c r="K55" s="112">
        <v>0</v>
      </c>
      <c r="L55" s="112">
        <v>0</v>
      </c>
      <c r="M55" s="112">
        <v>0</v>
      </c>
      <c r="N55" s="112">
        <v>0</v>
      </c>
      <c r="O55" s="112">
        <v>0</v>
      </c>
      <c r="P55" s="112">
        <v>0</v>
      </c>
      <c r="Q55" s="111">
        <f t="shared" si="30"/>
        <v>73500</v>
      </c>
      <c r="R55" s="94"/>
    </row>
    <row r="56" spans="1:19" s="95" customFormat="1" ht="38.25" customHeight="1">
      <c r="A56" s="94"/>
      <c r="B56" s="54" t="s">
        <v>232</v>
      </c>
      <c r="C56" s="54" t="s">
        <v>233</v>
      </c>
      <c r="D56" s="54" t="s">
        <v>224</v>
      </c>
      <c r="E56" s="99" t="s">
        <v>234</v>
      </c>
      <c r="F56" s="112">
        <f t="shared" si="29"/>
        <v>88088</v>
      </c>
      <c r="G56" s="147">
        <f>G57</f>
        <v>88088</v>
      </c>
      <c r="H56" s="112">
        <v>0</v>
      </c>
      <c r="I56" s="112">
        <v>0</v>
      </c>
      <c r="J56" s="144">
        <v>0</v>
      </c>
      <c r="K56" s="112">
        <v>0</v>
      </c>
      <c r="L56" s="112">
        <v>0</v>
      </c>
      <c r="M56" s="112">
        <v>0</v>
      </c>
      <c r="N56" s="112">
        <v>0</v>
      </c>
      <c r="O56" s="112">
        <v>0</v>
      </c>
      <c r="P56" s="112">
        <v>0</v>
      </c>
      <c r="Q56" s="111">
        <f t="shared" si="30"/>
        <v>88088</v>
      </c>
      <c r="R56" s="94"/>
    </row>
    <row r="57" spans="1:19" s="123" customFormat="1" ht="17.25" customHeight="1">
      <c r="A57" s="121"/>
      <c r="B57" s="122"/>
      <c r="C57" s="122"/>
      <c r="D57" s="122"/>
      <c r="E57" s="137" t="str">
        <f>E26</f>
        <v>в. т.ч.  за рахунок субвенції з інших місцевих бюджетів</v>
      </c>
      <c r="F57" s="109">
        <f t="shared" si="29"/>
        <v>88088</v>
      </c>
      <c r="G57" s="257">
        <v>88088</v>
      </c>
      <c r="H57" s="109">
        <v>0</v>
      </c>
      <c r="I57" s="109">
        <v>0</v>
      </c>
      <c r="J57" s="110">
        <v>0</v>
      </c>
      <c r="K57" s="109">
        <v>0</v>
      </c>
      <c r="L57" s="109">
        <v>0</v>
      </c>
      <c r="M57" s="109">
        <v>0</v>
      </c>
      <c r="N57" s="109">
        <v>0</v>
      </c>
      <c r="O57" s="109">
        <v>0</v>
      </c>
      <c r="P57" s="109">
        <v>0</v>
      </c>
      <c r="Q57" s="114">
        <f t="shared" si="30"/>
        <v>88088</v>
      </c>
      <c r="R57" s="121"/>
    </row>
    <row r="58" spans="1:19" s="95" customFormat="1" ht="33" customHeight="1">
      <c r="A58" s="94"/>
      <c r="B58" s="54" t="s">
        <v>235</v>
      </c>
      <c r="C58" s="54" t="s">
        <v>236</v>
      </c>
      <c r="D58" s="54" t="s">
        <v>224</v>
      </c>
      <c r="E58" s="99" t="s">
        <v>237</v>
      </c>
      <c r="F58" s="112">
        <f t="shared" si="29"/>
        <v>255030</v>
      </c>
      <c r="G58" s="147">
        <f>G60+G59</f>
        <v>255030</v>
      </c>
      <c r="H58" s="112">
        <v>0</v>
      </c>
      <c r="I58" s="112">
        <v>0</v>
      </c>
      <c r="J58" s="144">
        <v>0</v>
      </c>
      <c r="K58" s="112">
        <v>0</v>
      </c>
      <c r="L58" s="112">
        <v>0</v>
      </c>
      <c r="M58" s="112">
        <v>0</v>
      </c>
      <c r="N58" s="112">
        <v>0</v>
      </c>
      <c r="O58" s="112">
        <v>0</v>
      </c>
      <c r="P58" s="112">
        <v>0</v>
      </c>
      <c r="Q58" s="111">
        <f t="shared" si="30"/>
        <v>255030</v>
      </c>
      <c r="R58" s="94"/>
    </row>
    <row r="59" spans="1:19" s="123" customFormat="1" ht="21" customHeight="1">
      <c r="A59" s="121"/>
      <c r="B59" s="122"/>
      <c r="C59" s="122"/>
      <c r="D59" s="122"/>
      <c r="E59" s="113" t="s">
        <v>203</v>
      </c>
      <c r="F59" s="109">
        <f t="shared" si="29"/>
        <v>240000</v>
      </c>
      <c r="G59" s="257">
        <f>160000-118312+158312+40000</f>
        <v>240000</v>
      </c>
      <c r="H59" s="109">
        <v>0</v>
      </c>
      <c r="I59" s="109">
        <v>0</v>
      </c>
      <c r="J59" s="110">
        <v>0</v>
      </c>
      <c r="K59" s="109">
        <v>0</v>
      </c>
      <c r="L59" s="109">
        <v>0</v>
      </c>
      <c r="M59" s="109">
        <v>0</v>
      </c>
      <c r="N59" s="109">
        <v>0</v>
      </c>
      <c r="O59" s="109">
        <v>0</v>
      </c>
      <c r="P59" s="109">
        <v>0</v>
      </c>
      <c r="Q59" s="114">
        <f t="shared" si="30"/>
        <v>240000</v>
      </c>
      <c r="R59" s="121"/>
    </row>
    <row r="60" spans="1:19" s="123" customFormat="1" ht="21" customHeight="1">
      <c r="A60" s="121"/>
      <c r="B60" s="122"/>
      <c r="C60" s="122"/>
      <c r="D60" s="122"/>
      <c r="E60" s="137" t="str">
        <f>E57</f>
        <v>в. т.ч.  за рахунок субвенції з інших місцевих бюджетів</v>
      </c>
      <c r="F60" s="109">
        <f t="shared" si="29"/>
        <v>15030</v>
      </c>
      <c r="G60" s="257">
        <f>9018+3006+3006</f>
        <v>15030</v>
      </c>
      <c r="H60" s="109">
        <v>0</v>
      </c>
      <c r="I60" s="109">
        <v>0</v>
      </c>
      <c r="J60" s="110">
        <v>0</v>
      </c>
      <c r="K60" s="109">
        <v>0</v>
      </c>
      <c r="L60" s="109">
        <v>0</v>
      </c>
      <c r="M60" s="109">
        <v>0</v>
      </c>
      <c r="N60" s="109">
        <v>0</v>
      </c>
      <c r="O60" s="109">
        <v>0</v>
      </c>
      <c r="P60" s="109">
        <v>0</v>
      </c>
      <c r="Q60" s="114">
        <f t="shared" si="30"/>
        <v>15030</v>
      </c>
      <c r="R60" s="121"/>
    </row>
    <row r="61" spans="1:19" s="118" customFormat="1" ht="54" customHeight="1">
      <c r="A61" s="115"/>
      <c r="B61" s="164" t="s">
        <v>348</v>
      </c>
      <c r="C61" s="164" t="s">
        <v>338</v>
      </c>
      <c r="D61" s="164" t="s">
        <v>349</v>
      </c>
      <c r="E61" s="173" t="s">
        <v>350</v>
      </c>
      <c r="F61" s="112">
        <f>G61</f>
        <v>110000</v>
      </c>
      <c r="G61" s="255">
        <f>150000-40000</f>
        <v>110000</v>
      </c>
      <c r="H61" s="112">
        <v>0</v>
      </c>
      <c r="I61" s="112">
        <v>0</v>
      </c>
      <c r="J61" s="144">
        <v>0</v>
      </c>
      <c r="K61" s="112">
        <v>0</v>
      </c>
      <c r="L61" s="112">
        <v>0</v>
      </c>
      <c r="M61" s="112">
        <v>0</v>
      </c>
      <c r="N61" s="112">
        <v>0</v>
      </c>
      <c r="O61" s="112">
        <v>0</v>
      </c>
      <c r="P61" s="112">
        <v>0</v>
      </c>
      <c r="Q61" s="111">
        <f>F61+K61</f>
        <v>110000</v>
      </c>
      <c r="R61" s="115"/>
    </row>
    <row r="62" spans="1:19" s="95" customFormat="1" ht="59.1" customHeight="1">
      <c r="A62" s="94"/>
      <c r="B62" s="234" t="s">
        <v>238</v>
      </c>
      <c r="C62" s="234" t="s">
        <v>239</v>
      </c>
      <c r="D62" s="234" t="s">
        <v>200</v>
      </c>
      <c r="E62" s="99" t="s">
        <v>240</v>
      </c>
      <c r="F62" s="100">
        <f t="shared" si="29"/>
        <v>300000</v>
      </c>
      <c r="G62" s="253">
        <f>350000-350000+350000-50000</f>
        <v>300000</v>
      </c>
      <c r="H62" s="138">
        <v>0</v>
      </c>
      <c r="I62" s="139">
        <v>0</v>
      </c>
      <c r="J62" s="100">
        <v>0</v>
      </c>
      <c r="K62" s="100">
        <v>0</v>
      </c>
      <c r="L62" s="100">
        <v>0</v>
      </c>
      <c r="M62" s="100">
        <v>0</v>
      </c>
      <c r="N62" s="100">
        <v>0</v>
      </c>
      <c r="O62" s="100">
        <v>0</v>
      </c>
      <c r="P62" s="100">
        <v>0</v>
      </c>
      <c r="Q62" s="112">
        <f t="shared" si="30"/>
        <v>300000</v>
      </c>
      <c r="R62" s="94"/>
    </row>
    <row r="63" spans="1:19" s="95" customFormat="1" ht="45" customHeight="1">
      <c r="A63" s="94"/>
      <c r="B63" s="54" t="s">
        <v>241</v>
      </c>
      <c r="C63" s="234">
        <v>3171</v>
      </c>
      <c r="D63" s="234">
        <v>1010</v>
      </c>
      <c r="E63" s="99" t="s">
        <v>242</v>
      </c>
      <c r="F63" s="100">
        <f>F64</f>
        <v>5880</v>
      </c>
      <c r="G63" s="140">
        <f>G64</f>
        <v>5880</v>
      </c>
      <c r="H63" s="138">
        <v>0</v>
      </c>
      <c r="I63" s="139">
        <v>0</v>
      </c>
      <c r="J63" s="100">
        <v>0</v>
      </c>
      <c r="K63" s="100">
        <v>0</v>
      </c>
      <c r="L63" s="100">
        <v>0</v>
      </c>
      <c r="M63" s="100">
        <v>0</v>
      </c>
      <c r="N63" s="100">
        <v>0</v>
      </c>
      <c r="O63" s="100">
        <v>0</v>
      </c>
      <c r="P63" s="100">
        <v>0</v>
      </c>
      <c r="Q63" s="112">
        <f t="shared" si="30"/>
        <v>5880</v>
      </c>
      <c r="R63" s="94"/>
    </row>
    <row r="64" spans="1:19" s="123" customFormat="1" ht="17.25" customHeight="1">
      <c r="A64" s="121"/>
      <c r="B64" s="162"/>
      <c r="C64" s="162"/>
      <c r="D64" s="162"/>
      <c r="E64" s="137" t="str">
        <f>E57</f>
        <v>в. т.ч.  за рахунок субвенції з інших місцевих бюджетів</v>
      </c>
      <c r="F64" s="141">
        <f>G64</f>
        <v>5880</v>
      </c>
      <c r="G64" s="263">
        <f>5380+500</f>
        <v>5880</v>
      </c>
      <c r="H64" s="167">
        <v>0</v>
      </c>
      <c r="I64" s="168">
        <v>0</v>
      </c>
      <c r="J64" s="141">
        <v>0</v>
      </c>
      <c r="K64" s="141">
        <v>0</v>
      </c>
      <c r="L64" s="141">
        <v>0</v>
      </c>
      <c r="M64" s="141">
        <v>0</v>
      </c>
      <c r="N64" s="141">
        <v>0</v>
      </c>
      <c r="O64" s="141">
        <v>0</v>
      </c>
      <c r="P64" s="141">
        <v>0</v>
      </c>
      <c r="Q64" s="169">
        <f t="shared" si="30"/>
        <v>5880</v>
      </c>
      <c r="R64" s="121"/>
    </row>
    <row r="65" spans="1:19" s="123" customFormat="1" ht="51" customHeight="1">
      <c r="A65" s="121"/>
      <c r="B65" s="272" t="s">
        <v>409</v>
      </c>
      <c r="C65" s="272" t="s">
        <v>410</v>
      </c>
      <c r="D65" s="272" t="s">
        <v>411</v>
      </c>
      <c r="E65" s="273" t="s">
        <v>412</v>
      </c>
      <c r="F65" s="271">
        <f>F66</f>
        <v>92144</v>
      </c>
      <c r="G65" s="271">
        <f t="shared" ref="G65:Q65" si="31">G66</f>
        <v>92144</v>
      </c>
      <c r="H65" s="271">
        <f t="shared" si="31"/>
        <v>75527</v>
      </c>
      <c r="I65" s="271">
        <f t="shared" si="31"/>
        <v>0</v>
      </c>
      <c r="J65" s="271">
        <f t="shared" si="31"/>
        <v>0</v>
      </c>
      <c r="K65" s="271">
        <f t="shared" si="31"/>
        <v>0</v>
      </c>
      <c r="L65" s="271">
        <f t="shared" si="31"/>
        <v>0</v>
      </c>
      <c r="M65" s="271">
        <f t="shared" si="31"/>
        <v>0</v>
      </c>
      <c r="N65" s="271">
        <f t="shared" si="31"/>
        <v>0</v>
      </c>
      <c r="O65" s="271">
        <f t="shared" si="31"/>
        <v>0</v>
      </c>
      <c r="P65" s="271">
        <f t="shared" si="31"/>
        <v>0</v>
      </c>
      <c r="Q65" s="271">
        <f t="shared" si="31"/>
        <v>92144</v>
      </c>
      <c r="R65" s="121"/>
    </row>
    <row r="66" spans="1:19" s="123" customFormat="1" ht="70.5" customHeight="1">
      <c r="A66" s="121"/>
      <c r="B66" s="162"/>
      <c r="C66" s="162"/>
      <c r="D66" s="162"/>
      <c r="E66" s="137" t="s">
        <v>413</v>
      </c>
      <c r="F66" s="141">
        <f>G66</f>
        <v>92144</v>
      </c>
      <c r="G66" s="263">
        <v>92144</v>
      </c>
      <c r="H66" s="253">
        <v>75527</v>
      </c>
      <c r="I66" s="168">
        <v>0</v>
      </c>
      <c r="J66" s="141">
        <v>0</v>
      </c>
      <c r="K66" s="141">
        <v>0</v>
      </c>
      <c r="L66" s="141">
        <v>0</v>
      </c>
      <c r="M66" s="141">
        <v>0</v>
      </c>
      <c r="N66" s="141">
        <v>0</v>
      </c>
      <c r="O66" s="141">
        <v>0</v>
      </c>
      <c r="P66" s="141">
        <v>0</v>
      </c>
      <c r="Q66" s="169">
        <f t="shared" ref="Q66" si="32">F66+K66</f>
        <v>92144</v>
      </c>
      <c r="R66" s="121"/>
    </row>
    <row r="67" spans="1:19" s="95" customFormat="1" ht="28.15" customHeight="1">
      <c r="A67" s="94"/>
      <c r="B67" s="54" t="s">
        <v>243</v>
      </c>
      <c r="C67" s="234">
        <v>3241</v>
      </c>
      <c r="D67" s="142">
        <v>1090</v>
      </c>
      <c r="E67" s="55" t="s">
        <v>244</v>
      </c>
      <c r="F67" s="112">
        <f>G67</f>
        <v>3138499</v>
      </c>
      <c r="G67" s="264">
        <f>2516499+30000+13000+15000+134000+40000+50000+80000+260000</f>
        <v>3138499</v>
      </c>
      <c r="H67" s="255">
        <f>1925825+70000+36000+80000+220000</f>
        <v>2331825</v>
      </c>
      <c r="I67" s="255">
        <f>50000+30000+15000+50000</f>
        <v>145000</v>
      </c>
      <c r="J67" s="144">
        <v>0</v>
      </c>
      <c r="K67" s="112">
        <f>M67</f>
        <v>2000</v>
      </c>
      <c r="L67" s="112">
        <v>0</v>
      </c>
      <c r="M67" s="255">
        <v>2000</v>
      </c>
      <c r="N67" s="112">
        <v>0</v>
      </c>
      <c r="O67" s="112">
        <v>0</v>
      </c>
      <c r="P67" s="112">
        <f>L67</f>
        <v>0</v>
      </c>
      <c r="Q67" s="111">
        <f>F67+K67</f>
        <v>3140499</v>
      </c>
      <c r="R67" s="94"/>
    </row>
    <row r="68" spans="1:19" s="95" customFormat="1" ht="25.5" customHeight="1">
      <c r="A68" s="94"/>
      <c r="B68" s="54" t="s">
        <v>245</v>
      </c>
      <c r="C68" s="234">
        <v>3242</v>
      </c>
      <c r="D68" s="234" t="s">
        <v>246</v>
      </c>
      <c r="E68" s="55" t="s">
        <v>247</v>
      </c>
      <c r="F68" s="112">
        <f>G68</f>
        <v>743057</v>
      </c>
      <c r="G68" s="143">
        <f>145000+300000+G69+73057</f>
        <v>743057</v>
      </c>
      <c r="H68" s="112">
        <v>0</v>
      </c>
      <c r="I68" s="112">
        <v>0</v>
      </c>
      <c r="J68" s="144">
        <v>0</v>
      </c>
      <c r="K68" s="112">
        <v>0</v>
      </c>
      <c r="L68" s="112">
        <v>0</v>
      </c>
      <c r="M68" s="112">
        <v>0</v>
      </c>
      <c r="N68" s="112">
        <v>0</v>
      </c>
      <c r="O68" s="112">
        <v>0</v>
      </c>
      <c r="P68" s="112">
        <v>0</v>
      </c>
      <c r="Q68" s="111">
        <f>F68+K68</f>
        <v>743057</v>
      </c>
      <c r="R68" s="94"/>
    </row>
    <row r="69" spans="1:19" s="95" customFormat="1" ht="21" customHeight="1">
      <c r="A69" s="94"/>
      <c r="B69" s="170"/>
      <c r="C69" s="179"/>
      <c r="D69" s="179"/>
      <c r="E69" s="137" t="str">
        <f>E60</f>
        <v>в. т.ч.  за рахунок субвенції з інших місцевих бюджетів</v>
      </c>
      <c r="F69" s="112">
        <f>G69</f>
        <v>225000</v>
      </c>
      <c r="G69" s="265">
        <f>25000+50000+50000+50000+50000</f>
        <v>225000</v>
      </c>
      <c r="H69" s="112">
        <v>0</v>
      </c>
      <c r="I69" s="112">
        <v>0</v>
      </c>
      <c r="J69" s="144">
        <v>0</v>
      </c>
      <c r="K69" s="112">
        <v>0</v>
      </c>
      <c r="L69" s="112">
        <v>0</v>
      </c>
      <c r="M69" s="112">
        <v>0</v>
      </c>
      <c r="N69" s="112">
        <v>0</v>
      </c>
      <c r="O69" s="112">
        <v>0</v>
      </c>
      <c r="P69" s="112">
        <v>0</v>
      </c>
      <c r="Q69" s="111">
        <f>F69+K69</f>
        <v>225000</v>
      </c>
      <c r="R69" s="94"/>
    </row>
    <row r="70" spans="1:19" s="95" customFormat="1" ht="17.25" customHeight="1">
      <c r="A70" s="94"/>
      <c r="B70" s="301" t="s">
        <v>178</v>
      </c>
      <c r="C70" s="301" t="s">
        <v>179</v>
      </c>
      <c r="D70" s="301" t="s">
        <v>180</v>
      </c>
      <c r="E70" s="301" t="s">
        <v>181</v>
      </c>
      <c r="F70" s="303" t="s">
        <v>160</v>
      </c>
      <c r="G70" s="303"/>
      <c r="H70" s="303"/>
      <c r="I70" s="303"/>
      <c r="J70" s="303"/>
      <c r="K70" s="299" t="s">
        <v>9</v>
      </c>
      <c r="L70" s="299"/>
      <c r="M70" s="299"/>
      <c r="N70" s="299"/>
      <c r="O70" s="299"/>
      <c r="P70" s="299"/>
      <c r="Q70" s="300" t="s">
        <v>182</v>
      </c>
      <c r="R70" s="94"/>
    </row>
    <row r="71" spans="1:19" s="95" customFormat="1" ht="20.25" customHeight="1">
      <c r="A71" s="94"/>
      <c r="B71" s="301"/>
      <c r="C71" s="301"/>
      <c r="D71" s="301"/>
      <c r="E71" s="301"/>
      <c r="F71" s="299" t="s">
        <v>10</v>
      </c>
      <c r="G71" s="301" t="s">
        <v>183</v>
      </c>
      <c r="H71" s="301" t="s">
        <v>184</v>
      </c>
      <c r="I71" s="301"/>
      <c r="J71" s="302" t="s">
        <v>185</v>
      </c>
      <c r="K71" s="299" t="str">
        <f>F71</f>
        <v>усього</v>
      </c>
      <c r="L71" s="301" t="s">
        <v>186</v>
      </c>
      <c r="M71" s="301" t="s">
        <v>183</v>
      </c>
      <c r="N71" s="301" t="s">
        <v>184</v>
      </c>
      <c r="O71" s="301"/>
      <c r="P71" s="301" t="s">
        <v>185</v>
      </c>
      <c r="Q71" s="300"/>
      <c r="R71" s="94"/>
    </row>
    <row r="72" spans="1:19" s="95" customFormat="1" ht="91.5" customHeight="1">
      <c r="A72" s="94"/>
      <c r="B72" s="301"/>
      <c r="C72" s="301"/>
      <c r="D72" s="301"/>
      <c r="E72" s="301"/>
      <c r="F72" s="299"/>
      <c r="G72" s="301"/>
      <c r="H72" s="234" t="s">
        <v>187</v>
      </c>
      <c r="I72" s="234" t="s">
        <v>188</v>
      </c>
      <c r="J72" s="302"/>
      <c r="K72" s="299"/>
      <c r="L72" s="301"/>
      <c r="M72" s="301"/>
      <c r="N72" s="234" t="s">
        <v>187</v>
      </c>
      <c r="O72" s="234" t="s">
        <v>188</v>
      </c>
      <c r="P72" s="301"/>
      <c r="Q72" s="300"/>
      <c r="R72" s="94"/>
    </row>
    <row r="73" spans="1:19" s="95" customFormat="1" ht="15" customHeight="1">
      <c r="A73" s="94"/>
      <c r="B73" s="234">
        <v>1</v>
      </c>
      <c r="C73" s="234">
        <v>2</v>
      </c>
      <c r="D73" s="234">
        <v>3</v>
      </c>
      <c r="E73" s="234">
        <v>4</v>
      </c>
      <c r="F73" s="234">
        <v>5</v>
      </c>
      <c r="G73" s="234">
        <v>6</v>
      </c>
      <c r="H73" s="234">
        <v>7</v>
      </c>
      <c r="I73" s="234">
        <v>8</v>
      </c>
      <c r="J73" s="234">
        <v>9</v>
      </c>
      <c r="K73" s="234">
        <v>10</v>
      </c>
      <c r="L73" s="234">
        <v>11</v>
      </c>
      <c r="M73" s="234">
        <v>12</v>
      </c>
      <c r="N73" s="234">
        <v>13</v>
      </c>
      <c r="O73" s="234">
        <v>14</v>
      </c>
      <c r="P73" s="234">
        <v>15</v>
      </c>
      <c r="Q73" s="234">
        <v>16</v>
      </c>
      <c r="R73" s="94"/>
    </row>
    <row r="74" spans="1:19" s="187" customFormat="1" ht="18" customHeight="1">
      <c r="A74" s="185"/>
      <c r="B74" s="133"/>
      <c r="C74" s="134">
        <v>4000</v>
      </c>
      <c r="D74" s="134"/>
      <c r="E74" s="124" t="s">
        <v>248</v>
      </c>
      <c r="F74" s="135">
        <f t="shared" ref="F74:Q74" si="33">F75+F76+F77</f>
        <v>4318400</v>
      </c>
      <c r="G74" s="135">
        <f t="shared" si="33"/>
        <v>4318400</v>
      </c>
      <c r="H74" s="135">
        <f t="shared" si="33"/>
        <v>2520000</v>
      </c>
      <c r="I74" s="135">
        <f t="shared" si="33"/>
        <v>878560</v>
      </c>
      <c r="J74" s="135">
        <f t="shared" si="33"/>
        <v>0</v>
      </c>
      <c r="K74" s="135">
        <f t="shared" si="33"/>
        <v>40000</v>
      </c>
      <c r="L74" s="135">
        <f t="shared" si="33"/>
        <v>0</v>
      </c>
      <c r="M74" s="135">
        <f t="shared" si="33"/>
        <v>40000</v>
      </c>
      <c r="N74" s="135">
        <f t="shared" si="33"/>
        <v>0</v>
      </c>
      <c r="O74" s="135">
        <f t="shared" si="33"/>
        <v>0</v>
      </c>
      <c r="P74" s="135">
        <f t="shared" si="33"/>
        <v>0</v>
      </c>
      <c r="Q74" s="135">
        <f t="shared" si="33"/>
        <v>4358400</v>
      </c>
      <c r="R74" s="185"/>
    </row>
    <row r="75" spans="1:19" s="95" customFormat="1" ht="20.45" customHeight="1">
      <c r="A75" s="94"/>
      <c r="B75" s="54" t="s">
        <v>249</v>
      </c>
      <c r="C75" s="126">
        <v>4030</v>
      </c>
      <c r="D75" s="54" t="s">
        <v>250</v>
      </c>
      <c r="E75" s="55" t="s">
        <v>251</v>
      </c>
      <c r="F75" s="112">
        <f>G75</f>
        <v>431900</v>
      </c>
      <c r="G75" s="255">
        <f>491900-60000</f>
        <v>431900</v>
      </c>
      <c r="H75" s="255">
        <f>370000-50000</f>
        <v>320000</v>
      </c>
      <c r="I75" s="255">
        <f>1500+20000+15000</f>
        <v>36500</v>
      </c>
      <c r="J75" s="144">
        <v>0</v>
      </c>
      <c r="K75" s="112">
        <v>0</v>
      </c>
      <c r="L75" s="112">
        <v>0</v>
      </c>
      <c r="M75" s="112">
        <v>0</v>
      </c>
      <c r="N75" s="112">
        <v>0</v>
      </c>
      <c r="O75" s="112">
        <v>0</v>
      </c>
      <c r="P75" s="112">
        <v>0</v>
      </c>
      <c r="Q75" s="111">
        <f>F75+K75</f>
        <v>431900</v>
      </c>
      <c r="R75" s="94"/>
    </row>
    <row r="76" spans="1:19" s="95" customFormat="1" ht="25.5" customHeight="1">
      <c r="A76" s="94"/>
      <c r="B76" s="54" t="s">
        <v>252</v>
      </c>
      <c r="C76" s="126">
        <v>4060</v>
      </c>
      <c r="D76" s="234" t="s">
        <v>253</v>
      </c>
      <c r="E76" s="55" t="s">
        <v>254</v>
      </c>
      <c r="F76" s="112">
        <f>G76</f>
        <v>3851500</v>
      </c>
      <c r="G76" s="255">
        <f>4331500+250000-464350+464350+10000+300000-100000-230000-460000-250000</f>
        <v>3851500</v>
      </c>
      <c r="H76" s="255">
        <f>2400000-150000-50000</f>
        <v>2200000</v>
      </c>
      <c r="I76" s="255">
        <f>1173500+250000-464350+464350+300000-160000-51440-460000-210000</f>
        <v>842060</v>
      </c>
      <c r="J76" s="144">
        <v>0</v>
      </c>
      <c r="K76" s="112">
        <f>M76+L76</f>
        <v>40000</v>
      </c>
      <c r="L76" s="112">
        <v>0</v>
      </c>
      <c r="M76" s="255">
        <v>40000</v>
      </c>
      <c r="N76" s="143">
        <v>0</v>
      </c>
      <c r="O76" s="112">
        <v>0</v>
      </c>
      <c r="P76" s="112">
        <f>L76</f>
        <v>0</v>
      </c>
      <c r="Q76" s="111">
        <f>F76+K76</f>
        <v>3891500</v>
      </c>
      <c r="R76" s="94"/>
    </row>
    <row r="77" spans="1:19" s="95" customFormat="1" ht="25.5" customHeight="1">
      <c r="A77" s="94"/>
      <c r="B77" s="128" t="s">
        <v>255</v>
      </c>
      <c r="C77" s="126">
        <v>4082</v>
      </c>
      <c r="D77" s="128" t="s">
        <v>256</v>
      </c>
      <c r="E77" s="129" t="s">
        <v>257</v>
      </c>
      <c r="F77" s="112">
        <f>G77</f>
        <v>35000</v>
      </c>
      <c r="G77" s="255">
        <f>25000-10000+20000</f>
        <v>35000</v>
      </c>
      <c r="H77" s="112">
        <v>0</v>
      </c>
      <c r="I77" s="112">
        <v>0</v>
      </c>
      <c r="J77" s="144">
        <v>0</v>
      </c>
      <c r="K77" s="112">
        <v>0</v>
      </c>
      <c r="L77" s="112">
        <v>0</v>
      </c>
      <c r="M77" s="112">
        <v>0</v>
      </c>
      <c r="N77" s="112">
        <v>0</v>
      </c>
      <c r="O77" s="112">
        <v>0</v>
      </c>
      <c r="P77" s="112">
        <v>0</v>
      </c>
      <c r="Q77" s="111">
        <f>F77+K77</f>
        <v>35000</v>
      </c>
      <c r="R77" s="94"/>
    </row>
    <row r="78" spans="1:19" s="187" customFormat="1" ht="18" customHeight="1">
      <c r="A78" s="185"/>
      <c r="B78" s="198"/>
      <c r="C78" s="199">
        <v>5000</v>
      </c>
      <c r="D78" s="198"/>
      <c r="E78" s="200" t="s">
        <v>258</v>
      </c>
      <c r="F78" s="135">
        <f t="shared" ref="F78:S78" si="34">F81+F79+F80</f>
        <v>55000</v>
      </c>
      <c r="G78" s="135">
        <f t="shared" si="34"/>
        <v>55000</v>
      </c>
      <c r="H78" s="135">
        <f t="shared" si="34"/>
        <v>0</v>
      </c>
      <c r="I78" s="135">
        <f t="shared" si="34"/>
        <v>0</v>
      </c>
      <c r="J78" s="135">
        <f t="shared" si="34"/>
        <v>0</v>
      </c>
      <c r="K78" s="135">
        <f t="shared" si="34"/>
        <v>0</v>
      </c>
      <c r="L78" s="135">
        <f t="shared" si="34"/>
        <v>0</v>
      </c>
      <c r="M78" s="135">
        <f t="shared" si="34"/>
        <v>0</v>
      </c>
      <c r="N78" s="135">
        <f t="shared" si="34"/>
        <v>0</v>
      </c>
      <c r="O78" s="135">
        <f t="shared" si="34"/>
        <v>0</v>
      </c>
      <c r="P78" s="135">
        <f t="shared" si="34"/>
        <v>0</v>
      </c>
      <c r="Q78" s="135">
        <f t="shared" si="34"/>
        <v>55000</v>
      </c>
      <c r="R78" s="135">
        <f t="shared" si="34"/>
        <v>0</v>
      </c>
      <c r="S78" s="135">
        <f t="shared" si="34"/>
        <v>0</v>
      </c>
    </row>
    <row r="79" spans="1:19" s="95" customFormat="1" ht="25.5" customHeight="1">
      <c r="A79" s="94"/>
      <c r="B79" s="164" t="s">
        <v>345</v>
      </c>
      <c r="C79" s="175">
        <v>5011</v>
      </c>
      <c r="D79" s="164" t="s">
        <v>260</v>
      </c>
      <c r="E79" s="174" t="s">
        <v>346</v>
      </c>
      <c r="F79" s="112">
        <f>G79</f>
        <v>13170</v>
      </c>
      <c r="G79" s="255">
        <f>50000-36830</f>
        <v>13170</v>
      </c>
      <c r="H79" s="112">
        <v>0</v>
      </c>
      <c r="I79" s="112">
        <v>0</v>
      </c>
      <c r="J79" s="144">
        <v>0</v>
      </c>
      <c r="K79" s="112">
        <v>0</v>
      </c>
      <c r="L79" s="112">
        <v>0</v>
      </c>
      <c r="M79" s="112">
        <v>0</v>
      </c>
      <c r="N79" s="112">
        <v>0</v>
      </c>
      <c r="O79" s="112">
        <v>0</v>
      </c>
      <c r="P79" s="112">
        <v>0</v>
      </c>
      <c r="Q79" s="111">
        <f>F79+K79</f>
        <v>13170</v>
      </c>
      <c r="R79" s="94"/>
    </row>
    <row r="80" spans="1:19" s="95" customFormat="1" ht="25.5" customHeight="1">
      <c r="A80" s="94"/>
      <c r="B80" s="164" t="s">
        <v>367</v>
      </c>
      <c r="C80" s="175">
        <v>5012</v>
      </c>
      <c r="D80" s="164" t="s">
        <v>260</v>
      </c>
      <c r="E80" s="174" t="s">
        <v>366</v>
      </c>
      <c r="F80" s="112">
        <f>G80</f>
        <v>36830</v>
      </c>
      <c r="G80" s="265">
        <f>36830</f>
        <v>36830</v>
      </c>
      <c r="H80" s="112">
        <v>0</v>
      </c>
      <c r="I80" s="112">
        <v>0</v>
      </c>
      <c r="J80" s="144">
        <v>0</v>
      </c>
      <c r="K80" s="112">
        <v>0</v>
      </c>
      <c r="L80" s="112">
        <v>0</v>
      </c>
      <c r="M80" s="112">
        <v>0</v>
      </c>
      <c r="N80" s="112">
        <v>0</v>
      </c>
      <c r="O80" s="112">
        <v>0</v>
      </c>
      <c r="P80" s="112">
        <v>0</v>
      </c>
      <c r="Q80" s="111">
        <f>F80+K80</f>
        <v>36830</v>
      </c>
      <c r="R80" s="94"/>
    </row>
    <row r="81" spans="1:1025" s="95" customFormat="1" ht="34.5" customHeight="1">
      <c r="A81" s="94"/>
      <c r="B81" s="54" t="s">
        <v>259</v>
      </c>
      <c r="C81" s="234">
        <v>5062</v>
      </c>
      <c r="D81" s="145" t="s">
        <v>260</v>
      </c>
      <c r="E81" s="55" t="s">
        <v>261</v>
      </c>
      <c r="F81" s="112">
        <f>G81</f>
        <v>5000</v>
      </c>
      <c r="G81" s="255">
        <f>25000-20000</f>
        <v>5000</v>
      </c>
      <c r="H81" s="112">
        <v>0</v>
      </c>
      <c r="I81" s="112">
        <v>0</v>
      </c>
      <c r="J81" s="144">
        <v>0</v>
      </c>
      <c r="K81" s="112">
        <v>0</v>
      </c>
      <c r="L81" s="112">
        <v>0</v>
      </c>
      <c r="M81" s="112">
        <v>0</v>
      </c>
      <c r="N81" s="112">
        <v>0</v>
      </c>
      <c r="O81" s="112">
        <v>0</v>
      </c>
      <c r="P81" s="112">
        <v>0</v>
      </c>
      <c r="Q81" s="111">
        <f>F81+K81</f>
        <v>5000</v>
      </c>
      <c r="R81" s="94"/>
    </row>
    <row r="82" spans="1:1025" s="187" customFormat="1" ht="20.45" customHeight="1">
      <c r="A82" s="185"/>
      <c r="B82" s="133"/>
      <c r="C82" s="134">
        <v>6000</v>
      </c>
      <c r="D82" s="188"/>
      <c r="E82" s="124" t="s">
        <v>262</v>
      </c>
      <c r="F82" s="135">
        <f t="shared" ref="F82:Q82" si="35">F83+F84</f>
        <v>2361887.81</v>
      </c>
      <c r="G82" s="135">
        <f t="shared" si="35"/>
        <v>1482760</v>
      </c>
      <c r="H82" s="135">
        <f t="shared" si="35"/>
        <v>22750</v>
      </c>
      <c r="I82" s="135">
        <f t="shared" si="35"/>
        <v>850000</v>
      </c>
      <c r="J82" s="135">
        <f t="shared" si="35"/>
        <v>879127.81</v>
      </c>
      <c r="K82" s="135">
        <f t="shared" si="35"/>
        <v>0</v>
      </c>
      <c r="L82" s="135">
        <f t="shared" si="35"/>
        <v>0</v>
      </c>
      <c r="M82" s="135">
        <f t="shared" si="35"/>
        <v>0</v>
      </c>
      <c r="N82" s="135">
        <f t="shared" si="35"/>
        <v>0</v>
      </c>
      <c r="O82" s="135">
        <f t="shared" si="35"/>
        <v>0</v>
      </c>
      <c r="P82" s="135">
        <f t="shared" si="35"/>
        <v>0</v>
      </c>
      <c r="Q82" s="135">
        <f t="shared" si="35"/>
        <v>2361887.81</v>
      </c>
      <c r="R82" s="185"/>
    </row>
    <row r="83" spans="1:1025" s="95" customFormat="1" ht="25.5" customHeight="1">
      <c r="A83" s="94"/>
      <c r="B83" s="54" t="s">
        <v>263</v>
      </c>
      <c r="C83" s="54" t="s">
        <v>264</v>
      </c>
      <c r="D83" s="145" t="s">
        <v>265</v>
      </c>
      <c r="E83" s="55" t="s">
        <v>266</v>
      </c>
      <c r="F83" s="112">
        <f>J83</f>
        <v>879127.81</v>
      </c>
      <c r="G83" s="112">
        <v>0</v>
      </c>
      <c r="H83" s="112">
        <v>0</v>
      </c>
      <c r="I83" s="112">
        <v>0</v>
      </c>
      <c r="J83" s="255">
        <f>548000+223798+240000-132670.19</f>
        <v>879127.81</v>
      </c>
      <c r="K83" s="112">
        <v>0</v>
      </c>
      <c r="L83" s="112">
        <v>0</v>
      </c>
      <c r="M83" s="112">
        <v>0</v>
      </c>
      <c r="N83" s="112">
        <v>0</v>
      </c>
      <c r="O83" s="112">
        <v>0</v>
      </c>
      <c r="P83" s="112">
        <v>0</v>
      </c>
      <c r="Q83" s="111">
        <f>F83+K83</f>
        <v>879127.81</v>
      </c>
      <c r="R83" s="146"/>
      <c r="S83" s="146"/>
    </row>
    <row r="84" spans="1:1025" s="95" customFormat="1" ht="25.5" customHeight="1">
      <c r="A84" s="94"/>
      <c r="B84" s="54" t="s">
        <v>267</v>
      </c>
      <c r="C84" s="54" t="s">
        <v>268</v>
      </c>
      <c r="D84" s="54" t="s">
        <v>265</v>
      </c>
      <c r="E84" s="55" t="s">
        <v>269</v>
      </c>
      <c r="F84" s="112">
        <f>G84</f>
        <v>1482760</v>
      </c>
      <c r="G84" s="255">
        <f>914760-500000+1000000+200000+18000+60000-60000-150000</f>
        <v>1482760</v>
      </c>
      <c r="H84" s="255">
        <f>8000+14750</f>
        <v>22750</v>
      </c>
      <c r="I84" s="255">
        <f>500000-500000+1000000-150000</f>
        <v>850000</v>
      </c>
      <c r="J84" s="144">
        <v>0</v>
      </c>
      <c r="K84" s="112">
        <f>L84</f>
        <v>0</v>
      </c>
      <c r="L84" s="112">
        <v>0</v>
      </c>
      <c r="M84" s="112">
        <v>0</v>
      </c>
      <c r="N84" s="112">
        <v>0</v>
      </c>
      <c r="O84" s="112">
        <v>0</v>
      </c>
      <c r="P84" s="112">
        <f>L84</f>
        <v>0</v>
      </c>
      <c r="Q84" s="111">
        <f>F84+K84</f>
        <v>1482760</v>
      </c>
      <c r="R84" s="94"/>
    </row>
    <row r="85" spans="1:1025" s="136" customFormat="1" ht="25.5" customHeight="1">
      <c r="A85" s="132"/>
      <c r="B85" s="133"/>
      <c r="C85" s="133" t="s">
        <v>315</v>
      </c>
      <c r="D85" s="133"/>
      <c r="E85" s="124" t="s">
        <v>316</v>
      </c>
      <c r="F85" s="135">
        <f t="shared" ref="F85:Q85" si="36">F86+F88+F90+F94+F93+F87+F89+F92+F91</f>
        <v>1284892</v>
      </c>
      <c r="G85" s="135">
        <f t="shared" si="36"/>
        <v>1124500</v>
      </c>
      <c r="H85" s="135">
        <f t="shared" si="36"/>
        <v>0</v>
      </c>
      <c r="I85" s="135">
        <f t="shared" si="36"/>
        <v>0</v>
      </c>
      <c r="J85" s="135">
        <f t="shared" si="36"/>
        <v>160392</v>
      </c>
      <c r="K85" s="135">
        <f t="shared" si="36"/>
        <v>1923485</v>
      </c>
      <c r="L85" s="135">
        <f t="shared" si="36"/>
        <v>1915785</v>
      </c>
      <c r="M85" s="135">
        <f t="shared" si="36"/>
        <v>7700</v>
      </c>
      <c r="N85" s="135">
        <f t="shared" si="36"/>
        <v>0</v>
      </c>
      <c r="O85" s="135">
        <f t="shared" si="36"/>
        <v>0</v>
      </c>
      <c r="P85" s="135">
        <f t="shared" si="36"/>
        <v>1915785</v>
      </c>
      <c r="Q85" s="135">
        <f t="shared" si="36"/>
        <v>3208377</v>
      </c>
      <c r="R85" s="135">
        <f>R86+R88+R90+R94+R93</f>
        <v>0</v>
      </c>
      <c r="S85" s="135">
        <f>S86+S88+S90+S94+S93</f>
        <v>0</v>
      </c>
    </row>
    <row r="86" spans="1:1025" s="95" customFormat="1" ht="25.5" customHeight="1">
      <c r="A86" s="94"/>
      <c r="B86" s="54" t="s">
        <v>270</v>
      </c>
      <c r="C86" s="54" t="s">
        <v>271</v>
      </c>
      <c r="D86" s="54" t="s">
        <v>272</v>
      </c>
      <c r="E86" s="55" t="s">
        <v>273</v>
      </c>
      <c r="F86" s="112">
        <f>J86</f>
        <v>160392</v>
      </c>
      <c r="G86" s="147">
        <v>0</v>
      </c>
      <c r="H86" s="147">
        <v>0</v>
      </c>
      <c r="I86" s="147">
        <v>0</v>
      </c>
      <c r="J86" s="255">
        <f>50000+100000-21608+7000+25000</f>
        <v>160392</v>
      </c>
      <c r="K86" s="147">
        <v>0</v>
      </c>
      <c r="L86" s="147">
        <v>0</v>
      </c>
      <c r="M86" s="147">
        <v>0</v>
      </c>
      <c r="N86" s="147">
        <v>0</v>
      </c>
      <c r="O86" s="147">
        <v>0</v>
      </c>
      <c r="P86" s="147">
        <v>0</v>
      </c>
      <c r="Q86" s="147">
        <f t="shared" ref="Q86:Q94" si="37">F86+K86</f>
        <v>160392</v>
      </c>
      <c r="R86" s="94"/>
    </row>
    <row r="87" spans="1:1025" s="95" customFormat="1" ht="18" customHeight="1">
      <c r="A87" s="94"/>
      <c r="B87" s="54" t="s">
        <v>330</v>
      </c>
      <c r="C87" s="54" t="s">
        <v>331</v>
      </c>
      <c r="D87" s="54" t="s">
        <v>319</v>
      </c>
      <c r="E87" s="55" t="s">
        <v>332</v>
      </c>
      <c r="F87" s="112">
        <v>0</v>
      </c>
      <c r="G87" s="112">
        <v>0</v>
      </c>
      <c r="H87" s="112">
        <v>0</v>
      </c>
      <c r="I87" s="112">
        <v>0</v>
      </c>
      <c r="J87" s="112">
        <v>0</v>
      </c>
      <c r="K87" s="112">
        <f>L87</f>
        <v>150000</v>
      </c>
      <c r="L87" s="266">
        <v>150000</v>
      </c>
      <c r="M87" s="112">
        <v>0</v>
      </c>
      <c r="N87" s="112">
        <v>0</v>
      </c>
      <c r="O87" s="112">
        <v>0</v>
      </c>
      <c r="P87" s="112">
        <f>L87</f>
        <v>150000</v>
      </c>
      <c r="Q87" s="112">
        <f t="shared" si="37"/>
        <v>150000</v>
      </c>
      <c r="R87" s="94"/>
    </row>
    <row r="88" spans="1:1025" ht="26.25" customHeight="1">
      <c r="A88" s="94"/>
      <c r="B88" s="54" t="s">
        <v>317</v>
      </c>
      <c r="C88" s="54" t="s">
        <v>318</v>
      </c>
      <c r="D88" s="54" t="s">
        <v>319</v>
      </c>
      <c r="E88" s="55" t="s">
        <v>320</v>
      </c>
      <c r="F88" s="112">
        <v>0</v>
      </c>
      <c r="G88" s="112">
        <v>0</v>
      </c>
      <c r="H88" s="112">
        <v>0</v>
      </c>
      <c r="I88" s="112">
        <v>0</v>
      </c>
      <c r="J88" s="112">
        <v>0</v>
      </c>
      <c r="K88" s="112">
        <f>L88</f>
        <v>650000</v>
      </c>
      <c r="L88" s="266">
        <v>650000</v>
      </c>
      <c r="M88" s="112">
        <v>0</v>
      </c>
      <c r="N88" s="112">
        <v>0</v>
      </c>
      <c r="O88" s="112">
        <v>0</v>
      </c>
      <c r="P88" s="112">
        <f>L88</f>
        <v>650000</v>
      </c>
      <c r="Q88" s="112">
        <f t="shared" si="37"/>
        <v>650000</v>
      </c>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8"/>
      <c r="AV88" s="148"/>
      <c r="AW88" s="148"/>
      <c r="AX88" s="148"/>
      <c r="AY88" s="148"/>
      <c r="AZ88" s="148"/>
      <c r="BA88" s="148"/>
      <c r="BB88" s="148"/>
      <c r="BC88" s="148"/>
      <c r="BD88" s="148"/>
      <c r="BE88" s="148"/>
      <c r="BF88" s="148"/>
      <c r="BG88" s="148"/>
      <c r="BH88" s="148"/>
      <c r="BI88" s="148"/>
      <c r="BJ88" s="148"/>
      <c r="BK88" s="148"/>
      <c r="BL88" s="148"/>
      <c r="BM88" s="148"/>
      <c r="BN88" s="148"/>
      <c r="BO88" s="148"/>
      <c r="BP88" s="148"/>
      <c r="BQ88" s="148"/>
      <c r="BR88" s="148"/>
      <c r="BS88" s="148"/>
      <c r="BT88" s="148"/>
      <c r="BU88" s="148"/>
      <c r="BV88" s="148"/>
      <c r="BW88" s="148"/>
      <c r="BX88" s="148"/>
      <c r="BY88" s="148"/>
      <c r="BZ88" s="148"/>
      <c r="CA88" s="148"/>
      <c r="CB88" s="148"/>
      <c r="CC88" s="148"/>
      <c r="CD88" s="148"/>
      <c r="CE88" s="148"/>
      <c r="CF88" s="148"/>
      <c r="CG88" s="148"/>
      <c r="CH88" s="148"/>
      <c r="CI88" s="148"/>
      <c r="CJ88" s="148"/>
      <c r="CK88" s="148"/>
      <c r="CL88" s="148"/>
      <c r="CM88" s="148"/>
      <c r="CN88" s="148"/>
      <c r="CO88" s="148"/>
      <c r="CP88" s="148"/>
      <c r="CQ88" s="148"/>
      <c r="CR88" s="148"/>
      <c r="CS88" s="148"/>
      <c r="CT88" s="148"/>
      <c r="CU88" s="148"/>
      <c r="CV88" s="148"/>
      <c r="CW88" s="148"/>
      <c r="CX88" s="148"/>
      <c r="CY88" s="148"/>
      <c r="CZ88" s="148"/>
      <c r="DA88" s="148"/>
      <c r="DB88" s="148"/>
      <c r="DC88" s="148"/>
      <c r="DD88" s="148"/>
      <c r="DE88" s="148"/>
      <c r="DF88" s="148"/>
      <c r="DG88" s="148"/>
      <c r="DH88" s="148"/>
      <c r="DI88" s="148"/>
      <c r="DJ88" s="148"/>
      <c r="DK88" s="148"/>
      <c r="DL88" s="148"/>
      <c r="DM88" s="148"/>
      <c r="DN88" s="148"/>
      <c r="DO88" s="148"/>
      <c r="DP88" s="148"/>
      <c r="DQ88" s="148"/>
      <c r="DR88" s="148"/>
      <c r="DS88" s="148"/>
      <c r="DT88" s="148"/>
      <c r="DU88" s="148"/>
      <c r="DV88" s="148"/>
      <c r="DW88" s="148"/>
      <c r="DX88" s="148"/>
      <c r="DY88" s="148"/>
      <c r="DZ88" s="148"/>
      <c r="EA88" s="148"/>
      <c r="EB88" s="148"/>
      <c r="EC88" s="148"/>
      <c r="ED88" s="148"/>
      <c r="EE88" s="148"/>
      <c r="EF88" s="148"/>
      <c r="EG88" s="148"/>
      <c r="EH88" s="148"/>
      <c r="EI88" s="148"/>
      <c r="EJ88" s="148"/>
      <c r="EK88" s="148"/>
      <c r="EL88" s="148"/>
      <c r="EM88" s="148"/>
      <c r="EN88" s="148"/>
      <c r="EO88" s="148"/>
      <c r="EP88" s="148"/>
      <c r="EQ88" s="148"/>
      <c r="ER88" s="148"/>
      <c r="ES88" s="148"/>
      <c r="ET88" s="148"/>
      <c r="EU88" s="148"/>
      <c r="EV88" s="148"/>
      <c r="EW88" s="148"/>
      <c r="EX88" s="148"/>
      <c r="EY88" s="148"/>
      <c r="EZ88" s="148"/>
      <c r="FA88" s="148"/>
      <c r="FB88" s="148"/>
      <c r="FC88" s="148"/>
      <c r="FD88" s="148"/>
      <c r="FE88" s="148"/>
      <c r="FF88" s="148"/>
      <c r="FG88" s="148"/>
      <c r="FH88" s="148"/>
      <c r="FI88" s="148"/>
      <c r="FJ88" s="148"/>
      <c r="FK88" s="148"/>
      <c r="FL88" s="148"/>
      <c r="FM88" s="148"/>
      <c r="FN88" s="148"/>
      <c r="FO88" s="148"/>
      <c r="FP88" s="148"/>
      <c r="FQ88" s="148"/>
      <c r="FR88" s="148"/>
      <c r="FS88" s="148"/>
      <c r="FT88" s="148"/>
      <c r="FU88" s="148"/>
      <c r="FV88" s="148"/>
      <c r="FW88" s="148"/>
      <c r="FX88" s="148"/>
      <c r="FY88" s="148"/>
      <c r="FZ88" s="148"/>
      <c r="GA88" s="148"/>
      <c r="GB88" s="148"/>
      <c r="GC88" s="148"/>
      <c r="GD88" s="148"/>
      <c r="GE88" s="148"/>
      <c r="GF88" s="148"/>
      <c r="GG88" s="148"/>
      <c r="GH88" s="148"/>
      <c r="GI88" s="148"/>
      <c r="GJ88" s="148"/>
      <c r="GK88" s="148"/>
      <c r="GL88" s="148"/>
      <c r="GM88" s="148"/>
      <c r="GN88" s="148"/>
      <c r="GO88" s="148"/>
      <c r="GP88" s="148"/>
      <c r="GQ88" s="148"/>
      <c r="GR88" s="148"/>
      <c r="GS88" s="148"/>
      <c r="GT88" s="148"/>
      <c r="GU88" s="148"/>
      <c r="GV88" s="148"/>
      <c r="GW88" s="148"/>
      <c r="GX88" s="148"/>
      <c r="GY88" s="148"/>
      <c r="GZ88" s="148"/>
      <c r="HA88" s="148"/>
      <c r="HB88" s="148"/>
      <c r="HC88" s="148"/>
      <c r="HD88" s="148"/>
      <c r="HE88" s="148"/>
      <c r="HF88" s="148"/>
      <c r="HG88" s="148"/>
      <c r="HH88" s="148"/>
      <c r="HI88" s="148"/>
      <c r="HJ88" s="148"/>
      <c r="HK88" s="148"/>
      <c r="HL88" s="148"/>
      <c r="HM88" s="148"/>
      <c r="HN88" s="148"/>
      <c r="HO88" s="148"/>
      <c r="HP88" s="148"/>
      <c r="HQ88" s="148"/>
      <c r="HR88" s="148"/>
      <c r="HS88" s="148"/>
      <c r="HT88" s="148"/>
      <c r="HU88" s="148"/>
      <c r="HV88" s="148"/>
      <c r="HW88" s="148"/>
      <c r="HX88" s="148"/>
      <c r="HY88" s="148"/>
      <c r="HZ88" s="148"/>
      <c r="IA88" s="148"/>
      <c r="IB88" s="148"/>
      <c r="IC88" s="148"/>
      <c r="ID88" s="148"/>
      <c r="IE88" s="148"/>
      <c r="IF88" s="148"/>
      <c r="IG88" s="148"/>
      <c r="IH88" s="148"/>
      <c r="II88" s="148"/>
      <c r="IJ88" s="148"/>
      <c r="IK88" s="148"/>
      <c r="IL88" s="148"/>
      <c r="IM88" s="148"/>
      <c r="IN88" s="148"/>
      <c r="IO88" s="148"/>
      <c r="IP88" s="148"/>
      <c r="IQ88" s="148"/>
      <c r="IR88" s="148"/>
      <c r="IS88" s="148"/>
      <c r="IT88" s="148"/>
      <c r="IU88" s="148"/>
      <c r="IV88" s="148"/>
      <c r="IW88" s="148"/>
      <c r="IX88" s="148"/>
      <c r="IY88" s="148"/>
      <c r="IZ88" s="148"/>
      <c r="JA88" s="148"/>
      <c r="JB88" s="148"/>
      <c r="JC88" s="148"/>
      <c r="JD88" s="148"/>
      <c r="JE88" s="148"/>
      <c r="JF88" s="148"/>
      <c r="JG88" s="148"/>
      <c r="JH88" s="148"/>
      <c r="JI88" s="148"/>
      <c r="JJ88" s="148"/>
      <c r="JK88" s="148"/>
      <c r="JL88" s="148"/>
      <c r="JM88" s="148"/>
      <c r="JN88" s="148"/>
      <c r="JO88" s="148"/>
      <c r="JP88" s="148"/>
      <c r="JQ88" s="148"/>
      <c r="JR88" s="148"/>
      <c r="JS88" s="148"/>
      <c r="JT88" s="148"/>
      <c r="JU88" s="148"/>
      <c r="JV88" s="148"/>
      <c r="JW88" s="148"/>
      <c r="JX88" s="148"/>
      <c r="JY88" s="148"/>
      <c r="JZ88" s="148"/>
      <c r="KA88" s="148"/>
      <c r="KB88" s="148"/>
      <c r="KC88" s="148"/>
      <c r="KD88" s="148"/>
      <c r="KE88" s="148"/>
      <c r="KF88" s="148"/>
      <c r="KG88" s="148"/>
      <c r="KH88" s="148"/>
      <c r="KI88" s="148"/>
      <c r="KJ88" s="148"/>
      <c r="KK88" s="148"/>
      <c r="KL88" s="148"/>
      <c r="KM88" s="148"/>
      <c r="KN88" s="148"/>
      <c r="KO88" s="148"/>
      <c r="KP88" s="148"/>
      <c r="KQ88" s="148"/>
      <c r="KR88" s="148"/>
      <c r="KS88" s="148"/>
      <c r="KT88" s="148"/>
      <c r="KU88" s="148"/>
      <c r="KV88" s="148"/>
      <c r="KW88" s="148"/>
      <c r="KX88" s="148"/>
      <c r="KY88" s="148"/>
      <c r="KZ88" s="148"/>
      <c r="LA88" s="148"/>
      <c r="LB88" s="148"/>
      <c r="LC88" s="148"/>
      <c r="LD88" s="148"/>
      <c r="LE88" s="148"/>
      <c r="LF88" s="148"/>
      <c r="LG88" s="148"/>
      <c r="LH88" s="148"/>
      <c r="LI88" s="148"/>
      <c r="LJ88" s="148"/>
      <c r="LK88" s="148"/>
      <c r="LL88" s="148"/>
      <c r="LM88" s="148"/>
      <c r="LN88" s="148"/>
      <c r="LO88" s="148"/>
      <c r="LP88" s="148"/>
      <c r="LQ88" s="148"/>
      <c r="LR88" s="148"/>
      <c r="LS88" s="148"/>
      <c r="LT88" s="148"/>
      <c r="LU88" s="148"/>
      <c r="LV88" s="148"/>
      <c r="LW88" s="148"/>
      <c r="LX88" s="148"/>
      <c r="LY88" s="148"/>
      <c r="LZ88" s="148"/>
      <c r="MA88" s="148"/>
      <c r="MB88" s="148"/>
      <c r="MC88" s="148"/>
      <c r="MD88" s="148"/>
      <c r="ME88" s="148"/>
      <c r="MF88" s="148"/>
      <c r="MG88" s="148"/>
      <c r="MH88" s="148"/>
      <c r="MI88" s="148"/>
      <c r="MJ88" s="148"/>
      <c r="MK88" s="148"/>
      <c r="ML88" s="148"/>
      <c r="MM88" s="148"/>
      <c r="MN88" s="148"/>
      <c r="MO88" s="148"/>
      <c r="MP88" s="148"/>
      <c r="MQ88" s="148"/>
      <c r="MR88" s="148"/>
      <c r="MS88" s="148"/>
      <c r="MT88" s="148"/>
      <c r="MU88" s="148"/>
      <c r="MV88" s="148"/>
      <c r="MW88" s="148"/>
      <c r="MX88" s="148"/>
      <c r="MY88" s="148"/>
      <c r="MZ88" s="148"/>
      <c r="NA88" s="148"/>
      <c r="NB88" s="148"/>
      <c r="NC88" s="148"/>
      <c r="ND88" s="148"/>
      <c r="NE88" s="148"/>
      <c r="NF88" s="148"/>
      <c r="NG88" s="148"/>
      <c r="NH88" s="148"/>
      <c r="NI88" s="148"/>
      <c r="NJ88" s="148"/>
      <c r="NK88" s="148"/>
      <c r="NL88" s="148"/>
      <c r="NM88" s="148"/>
      <c r="NN88" s="148"/>
      <c r="NO88" s="148"/>
      <c r="NP88" s="148"/>
      <c r="NQ88" s="148"/>
      <c r="NR88" s="148"/>
      <c r="NS88" s="148"/>
      <c r="NT88" s="148"/>
      <c r="NU88" s="148"/>
      <c r="NV88" s="148"/>
      <c r="NW88" s="148"/>
      <c r="NX88" s="148"/>
      <c r="NY88" s="148"/>
      <c r="NZ88" s="148"/>
      <c r="OA88" s="148"/>
      <c r="OB88" s="148"/>
      <c r="OC88" s="148"/>
      <c r="OD88" s="148"/>
      <c r="OE88" s="148"/>
      <c r="OF88" s="148"/>
      <c r="OG88" s="148"/>
      <c r="OH88" s="148"/>
      <c r="OI88" s="148"/>
      <c r="OJ88" s="148"/>
      <c r="OK88" s="148"/>
      <c r="OL88" s="148"/>
      <c r="OM88" s="148"/>
      <c r="ON88" s="148"/>
      <c r="OO88" s="148"/>
      <c r="OP88" s="148"/>
      <c r="OQ88" s="148"/>
      <c r="OR88" s="148"/>
      <c r="OS88" s="148"/>
      <c r="OT88" s="148"/>
      <c r="OU88" s="148"/>
      <c r="OV88" s="148"/>
      <c r="OW88" s="148"/>
      <c r="OX88" s="148"/>
      <c r="OY88" s="148"/>
      <c r="OZ88" s="148"/>
      <c r="PA88" s="148"/>
      <c r="PB88" s="148"/>
      <c r="PC88" s="148"/>
      <c r="PD88" s="148"/>
      <c r="PE88" s="148"/>
      <c r="PF88" s="148"/>
      <c r="PG88" s="148"/>
      <c r="PH88" s="148"/>
      <c r="PI88" s="148"/>
      <c r="PJ88" s="148"/>
      <c r="PK88" s="148"/>
      <c r="PL88" s="148"/>
      <c r="PM88" s="148"/>
      <c r="PN88" s="148"/>
      <c r="PO88" s="148"/>
      <c r="PP88" s="148"/>
      <c r="PQ88" s="148"/>
      <c r="PR88" s="148"/>
      <c r="PS88" s="148"/>
      <c r="PT88" s="148"/>
      <c r="PU88" s="148"/>
      <c r="PV88" s="148"/>
      <c r="PW88" s="148"/>
      <c r="PX88" s="148"/>
      <c r="PY88" s="148"/>
      <c r="PZ88" s="148"/>
      <c r="QA88" s="148"/>
      <c r="QB88" s="148"/>
      <c r="QC88" s="148"/>
      <c r="QD88" s="148"/>
      <c r="QE88" s="148"/>
      <c r="QF88" s="148"/>
      <c r="QG88" s="148"/>
      <c r="QH88" s="148"/>
      <c r="QI88" s="148"/>
      <c r="QJ88" s="148"/>
      <c r="QK88" s="148"/>
      <c r="QL88" s="148"/>
      <c r="QM88" s="148"/>
      <c r="QN88" s="148"/>
      <c r="QO88" s="148"/>
      <c r="QP88" s="148"/>
      <c r="QQ88" s="148"/>
      <c r="QR88" s="148"/>
      <c r="QS88" s="148"/>
      <c r="QT88" s="148"/>
      <c r="QU88" s="148"/>
      <c r="QV88" s="148"/>
      <c r="QW88" s="148"/>
      <c r="QX88" s="148"/>
      <c r="QY88" s="148"/>
      <c r="QZ88" s="148"/>
      <c r="RA88" s="148"/>
      <c r="RB88" s="148"/>
      <c r="RC88" s="148"/>
      <c r="RD88" s="148"/>
      <c r="RE88" s="148"/>
      <c r="RF88" s="148"/>
      <c r="RG88" s="148"/>
      <c r="RH88" s="148"/>
      <c r="RI88" s="148"/>
      <c r="RJ88" s="148"/>
      <c r="RK88" s="148"/>
      <c r="RL88" s="148"/>
      <c r="RM88" s="148"/>
      <c r="RN88" s="148"/>
      <c r="RO88" s="148"/>
      <c r="RP88" s="148"/>
      <c r="RQ88" s="148"/>
      <c r="RR88" s="148"/>
      <c r="RS88" s="148"/>
      <c r="RT88" s="148"/>
      <c r="RU88" s="148"/>
      <c r="RV88" s="148"/>
      <c r="RW88" s="148"/>
      <c r="RX88" s="148"/>
      <c r="RY88" s="148"/>
      <c r="RZ88" s="148"/>
      <c r="SA88" s="148"/>
      <c r="SB88" s="148"/>
      <c r="SC88" s="148"/>
      <c r="SD88" s="148"/>
      <c r="SE88" s="148"/>
      <c r="SF88" s="148"/>
      <c r="SG88" s="148"/>
      <c r="SH88" s="148"/>
      <c r="SI88" s="148"/>
      <c r="SJ88" s="148"/>
      <c r="SK88" s="148"/>
      <c r="SL88" s="148"/>
      <c r="SM88" s="148"/>
      <c r="SN88" s="148"/>
      <c r="SO88" s="148"/>
      <c r="SP88" s="148"/>
      <c r="SQ88" s="148"/>
      <c r="SR88" s="148"/>
      <c r="SS88" s="148"/>
      <c r="ST88" s="148"/>
      <c r="SU88" s="148"/>
      <c r="SV88" s="148"/>
      <c r="SW88" s="148"/>
      <c r="SX88" s="148"/>
      <c r="SY88" s="148"/>
      <c r="SZ88" s="148"/>
      <c r="TA88" s="148"/>
      <c r="TB88" s="148"/>
      <c r="TC88" s="148"/>
      <c r="TD88" s="148"/>
      <c r="TE88" s="148"/>
      <c r="TF88" s="148"/>
      <c r="TG88" s="148"/>
      <c r="TH88" s="148"/>
      <c r="TI88" s="148"/>
      <c r="TJ88" s="148"/>
      <c r="TK88" s="148"/>
      <c r="TL88" s="148"/>
      <c r="TM88" s="148"/>
      <c r="TN88" s="148"/>
      <c r="TO88" s="148"/>
      <c r="TP88" s="148"/>
      <c r="TQ88" s="148"/>
      <c r="TR88" s="148"/>
      <c r="TS88" s="148"/>
      <c r="TT88" s="148"/>
      <c r="TU88" s="148"/>
      <c r="TV88" s="148"/>
      <c r="TW88" s="148"/>
      <c r="TX88" s="148"/>
      <c r="TY88" s="148"/>
      <c r="TZ88" s="148"/>
      <c r="UA88" s="148"/>
      <c r="UB88" s="148"/>
      <c r="UC88" s="148"/>
      <c r="UD88" s="148"/>
      <c r="UE88" s="148"/>
      <c r="UF88" s="148"/>
      <c r="UG88" s="148"/>
      <c r="UH88" s="148"/>
      <c r="UI88" s="148"/>
      <c r="UJ88" s="148"/>
      <c r="UK88" s="148"/>
      <c r="UL88" s="148"/>
      <c r="UM88" s="148"/>
      <c r="UN88" s="148"/>
      <c r="UO88" s="148"/>
      <c r="UP88" s="148"/>
      <c r="UQ88" s="148"/>
      <c r="UR88" s="148"/>
      <c r="US88" s="148"/>
      <c r="UT88" s="148"/>
      <c r="UU88" s="148"/>
      <c r="UV88" s="148"/>
      <c r="UW88" s="148"/>
      <c r="UX88" s="148"/>
      <c r="UY88" s="148"/>
      <c r="UZ88" s="148"/>
      <c r="VA88" s="148"/>
      <c r="VB88" s="148"/>
      <c r="VC88" s="148"/>
      <c r="VD88" s="148"/>
      <c r="VE88" s="148"/>
      <c r="VF88" s="148"/>
      <c r="VG88" s="148"/>
      <c r="VH88" s="148"/>
      <c r="VI88" s="148"/>
      <c r="VJ88" s="148"/>
      <c r="VK88" s="148"/>
      <c r="VL88" s="148"/>
      <c r="VM88" s="148"/>
      <c r="VN88" s="148"/>
      <c r="VO88" s="148"/>
      <c r="VP88" s="148"/>
      <c r="VQ88" s="148"/>
      <c r="VR88" s="148"/>
      <c r="VS88" s="148"/>
      <c r="VT88" s="148"/>
      <c r="VU88" s="148"/>
      <c r="VV88" s="148"/>
      <c r="VW88" s="148"/>
      <c r="VX88" s="148"/>
      <c r="VY88" s="148"/>
      <c r="VZ88" s="148"/>
      <c r="WA88" s="148"/>
      <c r="WB88" s="148"/>
      <c r="WC88" s="148"/>
      <c r="WD88" s="148"/>
      <c r="WE88" s="148"/>
      <c r="WF88" s="148"/>
      <c r="WG88" s="148"/>
      <c r="WH88" s="148"/>
      <c r="WI88" s="148"/>
      <c r="WJ88" s="148"/>
      <c r="WK88" s="148"/>
      <c r="WL88" s="148"/>
      <c r="WM88" s="148"/>
      <c r="WN88" s="148"/>
      <c r="WO88" s="148"/>
      <c r="WP88" s="148"/>
      <c r="WQ88" s="148"/>
      <c r="WR88" s="148"/>
      <c r="WS88" s="148"/>
      <c r="WT88" s="148"/>
      <c r="WU88" s="148"/>
      <c r="WV88" s="148"/>
      <c r="WW88" s="148"/>
      <c r="WX88" s="148"/>
      <c r="WY88" s="148"/>
      <c r="WZ88" s="148"/>
      <c r="XA88" s="148"/>
      <c r="XB88" s="148"/>
      <c r="XC88" s="148"/>
      <c r="XD88" s="148"/>
      <c r="XE88" s="148"/>
      <c r="XF88" s="148"/>
      <c r="XG88" s="148"/>
      <c r="XH88" s="148"/>
      <c r="XI88" s="148"/>
      <c r="XJ88" s="148"/>
      <c r="XK88" s="148"/>
      <c r="XL88" s="148"/>
      <c r="XM88" s="148"/>
      <c r="XN88" s="148"/>
      <c r="XO88" s="148"/>
      <c r="XP88" s="148"/>
      <c r="XQ88" s="148"/>
      <c r="XR88" s="148"/>
      <c r="XS88" s="148"/>
      <c r="XT88" s="148"/>
      <c r="XU88" s="148"/>
      <c r="XV88" s="148"/>
      <c r="XW88" s="148"/>
      <c r="XX88" s="148"/>
      <c r="XY88" s="148"/>
      <c r="XZ88" s="148"/>
      <c r="YA88" s="148"/>
      <c r="YB88" s="148"/>
      <c r="YC88" s="148"/>
      <c r="YD88" s="148"/>
      <c r="YE88" s="148"/>
      <c r="YF88" s="148"/>
      <c r="YG88" s="148"/>
      <c r="YH88" s="148"/>
      <c r="YI88" s="148"/>
      <c r="YJ88" s="148"/>
      <c r="YK88" s="148"/>
      <c r="YL88" s="148"/>
      <c r="YM88" s="148"/>
      <c r="YN88" s="148"/>
      <c r="YO88" s="148"/>
      <c r="YP88" s="148"/>
      <c r="YQ88" s="148"/>
      <c r="YR88" s="148"/>
      <c r="YS88" s="148"/>
      <c r="YT88" s="148"/>
      <c r="YU88" s="148"/>
      <c r="YV88" s="148"/>
      <c r="YW88" s="148"/>
      <c r="YX88" s="148"/>
      <c r="YY88" s="148"/>
      <c r="YZ88" s="148"/>
      <c r="ZA88" s="148"/>
      <c r="ZB88" s="148"/>
      <c r="ZC88" s="148"/>
      <c r="ZD88" s="148"/>
      <c r="ZE88" s="148"/>
      <c r="ZF88" s="148"/>
      <c r="ZG88" s="148"/>
      <c r="ZH88" s="148"/>
      <c r="ZI88" s="148"/>
      <c r="ZJ88" s="148"/>
      <c r="ZK88" s="148"/>
      <c r="ZL88" s="148"/>
      <c r="ZM88" s="148"/>
      <c r="ZN88" s="148"/>
      <c r="ZO88" s="148"/>
      <c r="ZP88" s="148"/>
      <c r="ZQ88" s="148"/>
      <c r="ZR88" s="148"/>
      <c r="ZS88" s="148"/>
      <c r="ZT88" s="148"/>
      <c r="ZU88" s="148"/>
      <c r="ZV88" s="148"/>
      <c r="ZW88" s="148"/>
      <c r="ZX88" s="148"/>
      <c r="ZY88" s="148"/>
      <c r="ZZ88" s="148"/>
      <c r="AAA88" s="148"/>
      <c r="AAB88" s="148"/>
      <c r="AAC88" s="148"/>
      <c r="AAD88" s="148"/>
      <c r="AAE88" s="148"/>
      <c r="AAF88" s="148"/>
      <c r="AAG88" s="148"/>
      <c r="AAH88" s="148"/>
      <c r="AAI88" s="148"/>
      <c r="AAJ88" s="148"/>
      <c r="AAK88" s="148"/>
      <c r="AAL88" s="148"/>
      <c r="AAM88" s="148"/>
      <c r="AAN88" s="148"/>
      <c r="AAO88" s="148"/>
      <c r="AAP88" s="148"/>
      <c r="AAQ88" s="148"/>
      <c r="AAR88" s="148"/>
      <c r="AAS88" s="148"/>
      <c r="AAT88" s="148"/>
      <c r="AAU88" s="148"/>
      <c r="AAV88" s="148"/>
      <c r="AAW88" s="148"/>
      <c r="AAX88" s="148"/>
      <c r="AAY88" s="148"/>
      <c r="AAZ88" s="148"/>
      <c r="ABA88" s="148"/>
      <c r="ABB88" s="148"/>
      <c r="ABC88" s="148"/>
      <c r="ABD88" s="148"/>
      <c r="ABE88" s="148"/>
      <c r="ABF88" s="148"/>
      <c r="ABG88" s="148"/>
      <c r="ABH88" s="148"/>
      <c r="ABI88" s="148"/>
      <c r="ABJ88" s="148"/>
      <c r="ABK88" s="148"/>
      <c r="ABL88" s="148"/>
      <c r="ABM88" s="148"/>
      <c r="ABN88" s="148"/>
      <c r="ABO88" s="148"/>
      <c r="ABP88" s="148"/>
      <c r="ABQ88" s="148"/>
      <c r="ABR88" s="148"/>
      <c r="ABS88" s="148"/>
      <c r="ABT88" s="148"/>
      <c r="ABU88" s="148"/>
      <c r="ABV88" s="148"/>
      <c r="ABW88" s="148"/>
      <c r="ABX88" s="148"/>
      <c r="ABY88" s="148"/>
      <c r="ABZ88" s="148"/>
      <c r="ACA88" s="148"/>
      <c r="ACB88" s="148"/>
      <c r="ACC88" s="148"/>
      <c r="ACD88" s="148"/>
      <c r="ACE88" s="148"/>
      <c r="ACF88" s="148"/>
      <c r="ACG88" s="148"/>
      <c r="ACH88" s="148"/>
      <c r="ACI88" s="148"/>
      <c r="ACJ88" s="148"/>
      <c r="ACK88" s="148"/>
      <c r="ACL88" s="148"/>
      <c r="ACM88" s="148"/>
      <c r="ACN88" s="148"/>
      <c r="ACO88" s="148"/>
      <c r="ACP88" s="148"/>
      <c r="ACQ88" s="148"/>
      <c r="ACR88" s="148"/>
      <c r="ACS88" s="148"/>
      <c r="ACT88" s="148"/>
      <c r="ACU88" s="148"/>
      <c r="ACV88" s="148"/>
      <c r="ACW88" s="148"/>
      <c r="ACX88" s="148"/>
      <c r="ACY88" s="148"/>
      <c r="ACZ88" s="148"/>
      <c r="ADA88" s="148"/>
      <c r="ADB88" s="148"/>
      <c r="ADC88" s="148"/>
      <c r="ADD88" s="148"/>
      <c r="ADE88" s="148"/>
      <c r="ADF88" s="148"/>
      <c r="ADG88" s="148"/>
      <c r="ADH88" s="148"/>
      <c r="ADI88" s="148"/>
      <c r="ADJ88" s="148"/>
      <c r="ADK88" s="148"/>
      <c r="ADL88" s="148"/>
      <c r="ADM88" s="148"/>
      <c r="ADN88" s="148"/>
      <c r="ADO88" s="148"/>
      <c r="ADP88" s="148"/>
      <c r="ADQ88" s="148"/>
      <c r="ADR88" s="148"/>
      <c r="ADS88" s="148"/>
      <c r="ADT88" s="148"/>
      <c r="ADU88" s="148"/>
      <c r="ADV88" s="148"/>
      <c r="ADW88" s="148"/>
      <c r="ADX88" s="148"/>
      <c r="ADY88" s="148"/>
      <c r="ADZ88" s="148"/>
      <c r="AEA88" s="148"/>
      <c r="AEB88" s="148"/>
      <c r="AEC88" s="148"/>
      <c r="AED88" s="148"/>
      <c r="AEE88" s="148"/>
      <c r="AEF88" s="148"/>
      <c r="AEG88" s="148"/>
      <c r="AEH88" s="148"/>
      <c r="AEI88" s="148"/>
      <c r="AEJ88" s="148"/>
      <c r="AEK88" s="148"/>
      <c r="AEL88" s="148"/>
      <c r="AEM88" s="148"/>
      <c r="AEN88" s="148"/>
      <c r="AEO88" s="148"/>
      <c r="AEP88" s="148"/>
      <c r="AEQ88" s="148"/>
      <c r="AER88" s="148"/>
      <c r="AES88" s="148"/>
      <c r="AET88" s="148"/>
      <c r="AEU88" s="148"/>
      <c r="AEV88" s="148"/>
      <c r="AEW88" s="148"/>
      <c r="AEX88" s="148"/>
      <c r="AEY88" s="148"/>
      <c r="AEZ88" s="148"/>
      <c r="AFA88" s="148"/>
      <c r="AFB88" s="148"/>
      <c r="AFC88" s="148"/>
      <c r="AFD88" s="148"/>
      <c r="AFE88" s="148"/>
      <c r="AFF88" s="148"/>
      <c r="AFG88" s="148"/>
      <c r="AFH88" s="148"/>
      <c r="AFI88" s="148"/>
      <c r="AFJ88" s="148"/>
      <c r="AFK88" s="148"/>
      <c r="AFL88" s="148"/>
      <c r="AFM88" s="148"/>
      <c r="AFN88" s="148"/>
      <c r="AFO88" s="148"/>
      <c r="AFP88" s="148"/>
      <c r="AFQ88" s="148"/>
      <c r="AFR88" s="148"/>
      <c r="AFS88" s="148"/>
      <c r="AFT88" s="148"/>
      <c r="AFU88" s="148"/>
      <c r="AFV88" s="148"/>
      <c r="AFW88" s="148"/>
      <c r="AFX88" s="148"/>
      <c r="AFY88" s="148"/>
      <c r="AFZ88" s="148"/>
      <c r="AGA88" s="148"/>
      <c r="AGB88" s="148"/>
      <c r="AGC88" s="148"/>
      <c r="AGD88" s="148"/>
      <c r="AGE88" s="148"/>
      <c r="AGF88" s="148"/>
      <c r="AGG88" s="148"/>
      <c r="AGH88" s="148"/>
      <c r="AGI88" s="148"/>
      <c r="AGJ88" s="148"/>
      <c r="AGK88" s="148"/>
      <c r="AGL88" s="148"/>
      <c r="AGM88" s="148"/>
      <c r="AGN88" s="148"/>
      <c r="AGO88" s="148"/>
      <c r="AGP88" s="148"/>
      <c r="AGQ88" s="148"/>
      <c r="AGR88" s="148"/>
      <c r="AGS88" s="148"/>
      <c r="AGT88" s="148"/>
      <c r="AGU88" s="148"/>
      <c r="AGV88" s="148"/>
      <c r="AGW88" s="148"/>
      <c r="AGX88" s="148"/>
      <c r="AGY88" s="148"/>
      <c r="AGZ88" s="148"/>
      <c r="AHA88" s="148"/>
      <c r="AHB88" s="148"/>
      <c r="AHC88" s="148"/>
      <c r="AHD88" s="148"/>
      <c r="AHE88" s="148"/>
      <c r="AHF88" s="148"/>
      <c r="AHG88" s="148"/>
      <c r="AHH88" s="148"/>
      <c r="AHI88" s="148"/>
      <c r="AHJ88" s="148"/>
      <c r="AHK88" s="148"/>
      <c r="AHL88" s="148"/>
      <c r="AHM88" s="148"/>
      <c r="AHN88" s="148"/>
      <c r="AHO88" s="148"/>
      <c r="AHP88" s="148"/>
      <c r="AHQ88" s="148"/>
      <c r="AHR88" s="148"/>
      <c r="AHS88" s="148"/>
      <c r="AHT88" s="148"/>
      <c r="AHU88" s="148"/>
      <c r="AHV88" s="148"/>
      <c r="AHW88" s="148"/>
      <c r="AHX88" s="148"/>
      <c r="AHY88" s="148"/>
      <c r="AHZ88" s="148"/>
      <c r="AIA88" s="148"/>
      <c r="AIB88" s="148"/>
      <c r="AIC88" s="148"/>
      <c r="AID88" s="148"/>
      <c r="AIE88" s="148"/>
      <c r="AIF88" s="148"/>
      <c r="AIG88" s="148"/>
      <c r="AIH88" s="148"/>
      <c r="AII88" s="148"/>
      <c r="AIJ88" s="148"/>
      <c r="AIK88" s="148"/>
      <c r="AIL88" s="148"/>
      <c r="AIM88" s="148"/>
      <c r="AIN88" s="148"/>
      <c r="AIO88" s="148"/>
      <c r="AIP88" s="148"/>
      <c r="AIQ88" s="148"/>
      <c r="AIR88" s="148"/>
      <c r="AIS88" s="148"/>
      <c r="AIT88" s="148"/>
      <c r="AIU88" s="148"/>
      <c r="AIV88" s="148"/>
      <c r="AIW88" s="148"/>
      <c r="AIX88" s="148"/>
      <c r="AIY88" s="148"/>
      <c r="AIZ88" s="148"/>
      <c r="AJA88" s="148"/>
      <c r="AJB88" s="148"/>
      <c r="AJC88" s="148"/>
      <c r="AJD88" s="148"/>
      <c r="AJE88" s="148"/>
      <c r="AJF88" s="148"/>
      <c r="AJG88" s="148"/>
      <c r="AJH88" s="148"/>
      <c r="AJI88" s="148"/>
      <c r="AJJ88" s="148"/>
      <c r="AJK88" s="148"/>
      <c r="AJL88" s="148"/>
      <c r="AJM88" s="148"/>
      <c r="AJN88" s="148"/>
      <c r="AJO88" s="148"/>
      <c r="AJP88" s="148"/>
      <c r="AJQ88" s="148"/>
      <c r="AJR88" s="148"/>
      <c r="AJS88" s="148"/>
      <c r="AJT88" s="148"/>
      <c r="AJU88" s="148"/>
      <c r="AJV88" s="148"/>
      <c r="AJW88" s="148"/>
      <c r="AJX88" s="148"/>
      <c r="AJY88" s="148"/>
      <c r="AJZ88" s="148"/>
      <c r="AKA88" s="148"/>
      <c r="AKB88" s="148"/>
      <c r="AKC88" s="148"/>
      <c r="AKD88" s="148"/>
      <c r="AKE88" s="148"/>
      <c r="AKF88" s="148"/>
      <c r="AKG88" s="148"/>
      <c r="AKH88" s="148"/>
      <c r="AKI88" s="148"/>
      <c r="AKJ88" s="148"/>
      <c r="AKK88" s="148"/>
      <c r="AKL88" s="148"/>
      <c r="AKM88" s="148"/>
      <c r="AKN88" s="148"/>
      <c r="AKO88" s="148"/>
      <c r="AKP88" s="148"/>
      <c r="AKQ88" s="148"/>
      <c r="AKR88" s="148"/>
      <c r="AKS88" s="148"/>
      <c r="AKT88" s="148"/>
      <c r="AKU88" s="148"/>
      <c r="AKV88" s="148"/>
      <c r="AKW88" s="148"/>
      <c r="AKX88" s="148"/>
      <c r="AKY88" s="148"/>
      <c r="AKZ88" s="148"/>
      <c r="ALA88" s="148"/>
      <c r="ALB88" s="148"/>
      <c r="ALC88" s="148"/>
      <c r="ALD88" s="148"/>
      <c r="ALE88" s="148"/>
      <c r="ALF88" s="148"/>
      <c r="ALG88" s="148"/>
      <c r="ALH88" s="148"/>
      <c r="ALI88" s="148"/>
      <c r="ALJ88" s="148"/>
      <c r="ALK88" s="148"/>
      <c r="ALL88" s="148"/>
      <c r="ALM88" s="148"/>
      <c r="ALN88" s="148"/>
      <c r="ALO88" s="148"/>
      <c r="ALP88" s="148"/>
      <c r="ALQ88" s="148"/>
      <c r="ALR88" s="148"/>
      <c r="ALS88" s="148"/>
      <c r="ALT88" s="148"/>
      <c r="ALU88" s="148"/>
      <c r="ALV88" s="148"/>
      <c r="ALW88" s="148"/>
      <c r="ALX88" s="148"/>
      <c r="ALY88" s="148"/>
      <c r="ALZ88" s="148"/>
      <c r="AMA88" s="148"/>
      <c r="AMB88" s="148"/>
      <c r="AMC88" s="148"/>
      <c r="AMD88" s="148"/>
      <c r="AME88" s="148"/>
      <c r="AMF88" s="148"/>
      <c r="AMG88" s="148"/>
      <c r="AMH88" s="148"/>
      <c r="AMI88" s="148"/>
      <c r="AMJ88" s="148"/>
      <c r="AMK88" s="148"/>
    </row>
    <row r="89" spans="1:1025" ht="27" customHeight="1">
      <c r="A89" s="94"/>
      <c r="B89" s="170" t="s">
        <v>343</v>
      </c>
      <c r="C89" s="164" t="s">
        <v>339</v>
      </c>
      <c r="D89" s="164" t="s">
        <v>319</v>
      </c>
      <c r="E89" s="174" t="s">
        <v>344</v>
      </c>
      <c r="F89" s="112">
        <v>0</v>
      </c>
      <c r="G89" s="112">
        <v>0</v>
      </c>
      <c r="H89" s="112">
        <v>0</v>
      </c>
      <c r="I89" s="112">
        <v>0</v>
      </c>
      <c r="J89" s="112">
        <v>0</v>
      </c>
      <c r="K89" s="112">
        <f>L89</f>
        <v>1000000</v>
      </c>
      <c r="L89" s="267">
        <v>1000000</v>
      </c>
      <c r="M89" s="112">
        <v>0</v>
      </c>
      <c r="N89" s="112">
        <v>0</v>
      </c>
      <c r="O89" s="112">
        <v>0</v>
      </c>
      <c r="P89" s="112">
        <f>L89</f>
        <v>1000000</v>
      </c>
      <c r="Q89" s="112">
        <f t="shared" si="37"/>
        <v>1000000</v>
      </c>
      <c r="R89" s="148"/>
      <c r="S89" s="148"/>
      <c r="T89" s="148"/>
      <c r="U89" s="148"/>
      <c r="V89" s="148"/>
      <c r="W89" s="148"/>
      <c r="X89" s="148"/>
      <c r="Y89" s="148"/>
      <c r="Z89" s="148"/>
      <c r="AA89" s="148"/>
      <c r="AB89" s="148"/>
      <c r="AC89" s="148"/>
      <c r="AD89" s="148"/>
      <c r="AE89" s="148"/>
      <c r="AF89" s="148"/>
      <c r="AG89" s="148"/>
      <c r="AH89" s="148"/>
      <c r="AI89" s="148"/>
      <c r="AJ89" s="148"/>
      <c r="AK89" s="148"/>
      <c r="AL89" s="148"/>
      <c r="AM89" s="148"/>
      <c r="AN89" s="148"/>
      <c r="AO89" s="148"/>
      <c r="AP89" s="148"/>
      <c r="AQ89" s="148"/>
      <c r="AR89" s="148"/>
      <c r="AS89" s="148"/>
      <c r="AT89" s="148"/>
      <c r="AU89" s="148"/>
      <c r="AV89" s="148"/>
      <c r="AW89" s="148"/>
      <c r="AX89" s="148"/>
      <c r="AY89" s="148"/>
      <c r="AZ89" s="148"/>
      <c r="BA89" s="148"/>
      <c r="BB89" s="148"/>
      <c r="BC89" s="148"/>
      <c r="BD89" s="148"/>
      <c r="BE89" s="148"/>
      <c r="BF89" s="148"/>
      <c r="BG89" s="148"/>
      <c r="BH89" s="148"/>
      <c r="BI89" s="148"/>
      <c r="BJ89" s="148"/>
      <c r="BK89" s="148"/>
      <c r="BL89" s="148"/>
      <c r="BM89" s="148"/>
      <c r="BN89" s="148"/>
      <c r="BO89" s="148"/>
      <c r="BP89" s="148"/>
      <c r="BQ89" s="148"/>
      <c r="BR89" s="148"/>
      <c r="BS89" s="148"/>
      <c r="BT89" s="148"/>
      <c r="BU89" s="148"/>
      <c r="BV89" s="148"/>
      <c r="BW89" s="148"/>
      <c r="BX89" s="148"/>
      <c r="BY89" s="148"/>
      <c r="BZ89" s="148"/>
      <c r="CA89" s="148"/>
      <c r="CB89" s="148"/>
      <c r="CC89" s="148"/>
      <c r="CD89" s="148"/>
      <c r="CE89" s="148"/>
      <c r="CF89" s="148"/>
      <c r="CG89" s="148"/>
      <c r="CH89" s="148"/>
      <c r="CI89" s="148"/>
      <c r="CJ89" s="148"/>
      <c r="CK89" s="148"/>
      <c r="CL89" s="148"/>
      <c r="CM89" s="148"/>
      <c r="CN89" s="148"/>
      <c r="CO89" s="148"/>
      <c r="CP89" s="148"/>
      <c r="CQ89" s="148"/>
      <c r="CR89" s="148"/>
      <c r="CS89" s="148"/>
      <c r="CT89" s="148"/>
      <c r="CU89" s="148"/>
      <c r="CV89" s="148"/>
      <c r="CW89" s="148"/>
      <c r="CX89" s="148"/>
      <c r="CY89" s="148"/>
      <c r="CZ89" s="148"/>
      <c r="DA89" s="148"/>
      <c r="DB89" s="148"/>
      <c r="DC89" s="148"/>
      <c r="DD89" s="148"/>
      <c r="DE89" s="148"/>
      <c r="DF89" s="148"/>
      <c r="DG89" s="148"/>
      <c r="DH89" s="148"/>
      <c r="DI89" s="148"/>
      <c r="DJ89" s="148"/>
      <c r="DK89" s="148"/>
      <c r="DL89" s="148"/>
      <c r="DM89" s="148"/>
      <c r="DN89" s="148"/>
      <c r="DO89" s="148"/>
      <c r="DP89" s="148"/>
      <c r="DQ89" s="148"/>
      <c r="DR89" s="148"/>
      <c r="DS89" s="148"/>
      <c r="DT89" s="148"/>
      <c r="DU89" s="148"/>
      <c r="DV89" s="148"/>
      <c r="DW89" s="148"/>
      <c r="DX89" s="148"/>
      <c r="DY89" s="148"/>
      <c r="DZ89" s="148"/>
      <c r="EA89" s="148"/>
      <c r="EB89" s="148"/>
      <c r="EC89" s="148"/>
      <c r="ED89" s="148"/>
      <c r="EE89" s="148"/>
      <c r="EF89" s="148"/>
      <c r="EG89" s="148"/>
      <c r="EH89" s="148"/>
      <c r="EI89" s="148"/>
      <c r="EJ89" s="148"/>
      <c r="EK89" s="148"/>
      <c r="EL89" s="148"/>
      <c r="EM89" s="148"/>
      <c r="EN89" s="148"/>
      <c r="EO89" s="148"/>
      <c r="EP89" s="148"/>
      <c r="EQ89" s="148"/>
      <c r="ER89" s="148"/>
      <c r="ES89" s="148"/>
      <c r="ET89" s="148"/>
      <c r="EU89" s="148"/>
      <c r="EV89" s="148"/>
      <c r="EW89" s="148"/>
      <c r="EX89" s="148"/>
      <c r="EY89" s="148"/>
      <c r="EZ89" s="148"/>
      <c r="FA89" s="148"/>
      <c r="FB89" s="148"/>
      <c r="FC89" s="148"/>
      <c r="FD89" s="148"/>
      <c r="FE89" s="148"/>
      <c r="FF89" s="148"/>
      <c r="FG89" s="148"/>
      <c r="FH89" s="148"/>
      <c r="FI89" s="148"/>
      <c r="FJ89" s="148"/>
      <c r="FK89" s="148"/>
      <c r="FL89" s="148"/>
      <c r="FM89" s="148"/>
      <c r="FN89" s="148"/>
      <c r="FO89" s="148"/>
      <c r="FP89" s="148"/>
      <c r="FQ89" s="148"/>
      <c r="FR89" s="148"/>
      <c r="FS89" s="148"/>
      <c r="FT89" s="148"/>
      <c r="FU89" s="148"/>
      <c r="FV89" s="148"/>
      <c r="FW89" s="148"/>
      <c r="FX89" s="148"/>
      <c r="FY89" s="148"/>
      <c r="FZ89" s="148"/>
      <c r="GA89" s="148"/>
      <c r="GB89" s="148"/>
      <c r="GC89" s="148"/>
      <c r="GD89" s="148"/>
      <c r="GE89" s="148"/>
      <c r="GF89" s="148"/>
      <c r="GG89" s="148"/>
      <c r="GH89" s="148"/>
      <c r="GI89" s="148"/>
      <c r="GJ89" s="148"/>
      <c r="GK89" s="148"/>
      <c r="GL89" s="148"/>
      <c r="GM89" s="148"/>
      <c r="GN89" s="148"/>
      <c r="GO89" s="148"/>
      <c r="GP89" s="148"/>
      <c r="GQ89" s="148"/>
      <c r="GR89" s="148"/>
      <c r="GS89" s="148"/>
      <c r="GT89" s="148"/>
      <c r="GU89" s="148"/>
      <c r="GV89" s="148"/>
      <c r="GW89" s="148"/>
      <c r="GX89" s="148"/>
      <c r="GY89" s="148"/>
      <c r="GZ89" s="148"/>
      <c r="HA89" s="148"/>
      <c r="HB89" s="148"/>
      <c r="HC89" s="148"/>
      <c r="HD89" s="148"/>
      <c r="HE89" s="148"/>
      <c r="HF89" s="148"/>
      <c r="HG89" s="148"/>
      <c r="HH89" s="148"/>
      <c r="HI89" s="148"/>
      <c r="HJ89" s="148"/>
      <c r="HK89" s="148"/>
      <c r="HL89" s="148"/>
      <c r="HM89" s="148"/>
      <c r="HN89" s="148"/>
      <c r="HO89" s="148"/>
      <c r="HP89" s="148"/>
      <c r="HQ89" s="148"/>
      <c r="HR89" s="148"/>
      <c r="HS89" s="148"/>
      <c r="HT89" s="148"/>
      <c r="HU89" s="148"/>
      <c r="HV89" s="148"/>
      <c r="HW89" s="148"/>
      <c r="HX89" s="148"/>
      <c r="HY89" s="148"/>
      <c r="HZ89" s="148"/>
      <c r="IA89" s="148"/>
      <c r="IB89" s="148"/>
      <c r="IC89" s="148"/>
      <c r="ID89" s="148"/>
      <c r="IE89" s="148"/>
      <c r="IF89" s="148"/>
      <c r="IG89" s="148"/>
      <c r="IH89" s="148"/>
      <c r="II89" s="148"/>
      <c r="IJ89" s="148"/>
      <c r="IK89" s="148"/>
      <c r="IL89" s="148"/>
      <c r="IM89" s="148"/>
      <c r="IN89" s="148"/>
      <c r="IO89" s="148"/>
      <c r="IP89" s="148"/>
      <c r="IQ89" s="148"/>
      <c r="IR89" s="148"/>
      <c r="IS89" s="148"/>
      <c r="IT89" s="148"/>
      <c r="IU89" s="148"/>
      <c r="IV89" s="148"/>
      <c r="IW89" s="148"/>
      <c r="IX89" s="148"/>
      <c r="IY89" s="148"/>
      <c r="IZ89" s="148"/>
      <c r="JA89" s="148"/>
      <c r="JB89" s="148"/>
      <c r="JC89" s="148"/>
      <c r="JD89" s="148"/>
      <c r="JE89" s="148"/>
      <c r="JF89" s="148"/>
      <c r="JG89" s="148"/>
      <c r="JH89" s="148"/>
      <c r="JI89" s="148"/>
      <c r="JJ89" s="148"/>
      <c r="JK89" s="148"/>
      <c r="JL89" s="148"/>
      <c r="JM89" s="148"/>
      <c r="JN89" s="148"/>
      <c r="JO89" s="148"/>
      <c r="JP89" s="148"/>
      <c r="JQ89" s="148"/>
      <c r="JR89" s="148"/>
      <c r="JS89" s="148"/>
      <c r="JT89" s="148"/>
      <c r="JU89" s="148"/>
      <c r="JV89" s="148"/>
      <c r="JW89" s="148"/>
      <c r="JX89" s="148"/>
      <c r="JY89" s="148"/>
      <c r="JZ89" s="148"/>
      <c r="KA89" s="148"/>
      <c r="KB89" s="148"/>
      <c r="KC89" s="148"/>
      <c r="KD89" s="148"/>
      <c r="KE89" s="148"/>
      <c r="KF89" s="148"/>
      <c r="KG89" s="148"/>
      <c r="KH89" s="148"/>
      <c r="KI89" s="148"/>
      <c r="KJ89" s="148"/>
      <c r="KK89" s="148"/>
      <c r="KL89" s="148"/>
      <c r="KM89" s="148"/>
      <c r="KN89" s="148"/>
      <c r="KO89" s="148"/>
      <c r="KP89" s="148"/>
      <c r="KQ89" s="148"/>
      <c r="KR89" s="148"/>
      <c r="KS89" s="148"/>
      <c r="KT89" s="148"/>
      <c r="KU89" s="148"/>
      <c r="KV89" s="148"/>
      <c r="KW89" s="148"/>
      <c r="KX89" s="148"/>
      <c r="KY89" s="148"/>
      <c r="KZ89" s="148"/>
      <c r="LA89" s="148"/>
      <c r="LB89" s="148"/>
      <c r="LC89" s="148"/>
      <c r="LD89" s="148"/>
      <c r="LE89" s="148"/>
      <c r="LF89" s="148"/>
      <c r="LG89" s="148"/>
      <c r="LH89" s="148"/>
      <c r="LI89" s="148"/>
      <c r="LJ89" s="148"/>
      <c r="LK89" s="148"/>
      <c r="LL89" s="148"/>
      <c r="LM89" s="148"/>
      <c r="LN89" s="148"/>
      <c r="LO89" s="148"/>
      <c r="LP89" s="148"/>
      <c r="LQ89" s="148"/>
      <c r="LR89" s="148"/>
      <c r="LS89" s="148"/>
      <c r="LT89" s="148"/>
      <c r="LU89" s="148"/>
      <c r="LV89" s="148"/>
      <c r="LW89" s="148"/>
      <c r="LX89" s="148"/>
      <c r="LY89" s="148"/>
      <c r="LZ89" s="148"/>
      <c r="MA89" s="148"/>
      <c r="MB89" s="148"/>
      <c r="MC89" s="148"/>
      <c r="MD89" s="148"/>
      <c r="ME89" s="148"/>
      <c r="MF89" s="148"/>
      <c r="MG89" s="148"/>
      <c r="MH89" s="148"/>
      <c r="MI89" s="148"/>
      <c r="MJ89" s="148"/>
      <c r="MK89" s="148"/>
      <c r="ML89" s="148"/>
      <c r="MM89" s="148"/>
      <c r="MN89" s="148"/>
      <c r="MO89" s="148"/>
      <c r="MP89" s="148"/>
      <c r="MQ89" s="148"/>
      <c r="MR89" s="148"/>
      <c r="MS89" s="148"/>
      <c r="MT89" s="148"/>
      <c r="MU89" s="148"/>
      <c r="MV89" s="148"/>
      <c r="MW89" s="148"/>
      <c r="MX89" s="148"/>
      <c r="MY89" s="148"/>
      <c r="MZ89" s="148"/>
      <c r="NA89" s="148"/>
      <c r="NB89" s="148"/>
      <c r="NC89" s="148"/>
      <c r="ND89" s="148"/>
      <c r="NE89" s="148"/>
      <c r="NF89" s="148"/>
      <c r="NG89" s="148"/>
      <c r="NH89" s="148"/>
      <c r="NI89" s="148"/>
      <c r="NJ89" s="148"/>
      <c r="NK89" s="148"/>
      <c r="NL89" s="148"/>
      <c r="NM89" s="148"/>
      <c r="NN89" s="148"/>
      <c r="NO89" s="148"/>
      <c r="NP89" s="148"/>
      <c r="NQ89" s="148"/>
      <c r="NR89" s="148"/>
      <c r="NS89" s="148"/>
      <c r="NT89" s="148"/>
      <c r="NU89" s="148"/>
      <c r="NV89" s="148"/>
      <c r="NW89" s="148"/>
      <c r="NX89" s="148"/>
      <c r="NY89" s="148"/>
      <c r="NZ89" s="148"/>
      <c r="OA89" s="148"/>
      <c r="OB89" s="148"/>
      <c r="OC89" s="148"/>
      <c r="OD89" s="148"/>
      <c r="OE89" s="148"/>
      <c r="OF89" s="148"/>
      <c r="OG89" s="148"/>
      <c r="OH89" s="148"/>
      <c r="OI89" s="148"/>
      <c r="OJ89" s="148"/>
      <c r="OK89" s="148"/>
      <c r="OL89" s="148"/>
      <c r="OM89" s="148"/>
      <c r="ON89" s="148"/>
      <c r="OO89" s="148"/>
      <c r="OP89" s="148"/>
      <c r="OQ89" s="148"/>
      <c r="OR89" s="148"/>
      <c r="OS89" s="148"/>
      <c r="OT89" s="148"/>
      <c r="OU89" s="148"/>
      <c r="OV89" s="148"/>
      <c r="OW89" s="148"/>
      <c r="OX89" s="148"/>
      <c r="OY89" s="148"/>
      <c r="OZ89" s="148"/>
      <c r="PA89" s="148"/>
      <c r="PB89" s="148"/>
      <c r="PC89" s="148"/>
      <c r="PD89" s="148"/>
      <c r="PE89" s="148"/>
      <c r="PF89" s="148"/>
      <c r="PG89" s="148"/>
      <c r="PH89" s="148"/>
      <c r="PI89" s="148"/>
      <c r="PJ89" s="148"/>
      <c r="PK89" s="148"/>
      <c r="PL89" s="148"/>
      <c r="PM89" s="148"/>
      <c r="PN89" s="148"/>
      <c r="PO89" s="148"/>
      <c r="PP89" s="148"/>
      <c r="PQ89" s="148"/>
      <c r="PR89" s="148"/>
      <c r="PS89" s="148"/>
      <c r="PT89" s="148"/>
      <c r="PU89" s="148"/>
      <c r="PV89" s="148"/>
      <c r="PW89" s="148"/>
      <c r="PX89" s="148"/>
      <c r="PY89" s="148"/>
      <c r="PZ89" s="148"/>
      <c r="QA89" s="148"/>
      <c r="QB89" s="148"/>
      <c r="QC89" s="148"/>
      <c r="QD89" s="148"/>
      <c r="QE89" s="148"/>
      <c r="QF89" s="148"/>
      <c r="QG89" s="148"/>
      <c r="QH89" s="148"/>
      <c r="QI89" s="148"/>
      <c r="QJ89" s="148"/>
      <c r="QK89" s="148"/>
      <c r="QL89" s="148"/>
      <c r="QM89" s="148"/>
      <c r="QN89" s="148"/>
      <c r="QO89" s="148"/>
      <c r="QP89" s="148"/>
      <c r="QQ89" s="148"/>
      <c r="QR89" s="148"/>
      <c r="QS89" s="148"/>
      <c r="QT89" s="148"/>
      <c r="QU89" s="148"/>
      <c r="QV89" s="148"/>
      <c r="QW89" s="148"/>
      <c r="QX89" s="148"/>
      <c r="QY89" s="148"/>
      <c r="QZ89" s="148"/>
      <c r="RA89" s="148"/>
      <c r="RB89" s="148"/>
      <c r="RC89" s="148"/>
      <c r="RD89" s="148"/>
      <c r="RE89" s="148"/>
      <c r="RF89" s="148"/>
      <c r="RG89" s="148"/>
      <c r="RH89" s="148"/>
      <c r="RI89" s="148"/>
      <c r="RJ89" s="148"/>
      <c r="RK89" s="148"/>
      <c r="RL89" s="148"/>
      <c r="RM89" s="148"/>
      <c r="RN89" s="148"/>
      <c r="RO89" s="148"/>
      <c r="RP89" s="148"/>
      <c r="RQ89" s="148"/>
      <c r="RR89" s="148"/>
      <c r="RS89" s="148"/>
      <c r="RT89" s="148"/>
      <c r="RU89" s="148"/>
      <c r="RV89" s="148"/>
      <c r="RW89" s="148"/>
      <c r="RX89" s="148"/>
      <c r="RY89" s="148"/>
      <c r="RZ89" s="148"/>
      <c r="SA89" s="148"/>
      <c r="SB89" s="148"/>
      <c r="SC89" s="148"/>
      <c r="SD89" s="148"/>
      <c r="SE89" s="148"/>
      <c r="SF89" s="148"/>
      <c r="SG89" s="148"/>
      <c r="SH89" s="148"/>
      <c r="SI89" s="148"/>
      <c r="SJ89" s="148"/>
      <c r="SK89" s="148"/>
      <c r="SL89" s="148"/>
      <c r="SM89" s="148"/>
      <c r="SN89" s="148"/>
      <c r="SO89" s="148"/>
      <c r="SP89" s="148"/>
      <c r="SQ89" s="148"/>
      <c r="SR89" s="148"/>
      <c r="SS89" s="148"/>
      <c r="ST89" s="148"/>
      <c r="SU89" s="148"/>
      <c r="SV89" s="148"/>
      <c r="SW89" s="148"/>
      <c r="SX89" s="148"/>
      <c r="SY89" s="148"/>
      <c r="SZ89" s="148"/>
      <c r="TA89" s="148"/>
      <c r="TB89" s="148"/>
      <c r="TC89" s="148"/>
      <c r="TD89" s="148"/>
      <c r="TE89" s="148"/>
      <c r="TF89" s="148"/>
      <c r="TG89" s="148"/>
      <c r="TH89" s="148"/>
      <c r="TI89" s="148"/>
      <c r="TJ89" s="148"/>
      <c r="TK89" s="148"/>
      <c r="TL89" s="148"/>
      <c r="TM89" s="148"/>
      <c r="TN89" s="148"/>
      <c r="TO89" s="148"/>
      <c r="TP89" s="148"/>
      <c r="TQ89" s="148"/>
      <c r="TR89" s="148"/>
      <c r="TS89" s="148"/>
      <c r="TT89" s="148"/>
      <c r="TU89" s="148"/>
      <c r="TV89" s="148"/>
      <c r="TW89" s="148"/>
      <c r="TX89" s="148"/>
      <c r="TY89" s="148"/>
      <c r="TZ89" s="148"/>
      <c r="UA89" s="148"/>
      <c r="UB89" s="148"/>
      <c r="UC89" s="148"/>
      <c r="UD89" s="148"/>
      <c r="UE89" s="148"/>
      <c r="UF89" s="148"/>
      <c r="UG89" s="148"/>
      <c r="UH89" s="148"/>
      <c r="UI89" s="148"/>
      <c r="UJ89" s="148"/>
      <c r="UK89" s="148"/>
      <c r="UL89" s="148"/>
      <c r="UM89" s="148"/>
      <c r="UN89" s="148"/>
      <c r="UO89" s="148"/>
      <c r="UP89" s="148"/>
      <c r="UQ89" s="148"/>
      <c r="UR89" s="148"/>
      <c r="US89" s="148"/>
      <c r="UT89" s="148"/>
      <c r="UU89" s="148"/>
      <c r="UV89" s="148"/>
      <c r="UW89" s="148"/>
      <c r="UX89" s="148"/>
      <c r="UY89" s="148"/>
      <c r="UZ89" s="148"/>
      <c r="VA89" s="148"/>
      <c r="VB89" s="148"/>
      <c r="VC89" s="148"/>
      <c r="VD89" s="148"/>
      <c r="VE89" s="148"/>
      <c r="VF89" s="148"/>
      <c r="VG89" s="148"/>
      <c r="VH89" s="148"/>
      <c r="VI89" s="148"/>
      <c r="VJ89" s="148"/>
      <c r="VK89" s="148"/>
      <c r="VL89" s="148"/>
      <c r="VM89" s="148"/>
      <c r="VN89" s="148"/>
      <c r="VO89" s="148"/>
      <c r="VP89" s="148"/>
      <c r="VQ89" s="148"/>
      <c r="VR89" s="148"/>
      <c r="VS89" s="148"/>
      <c r="VT89" s="148"/>
      <c r="VU89" s="148"/>
      <c r="VV89" s="148"/>
      <c r="VW89" s="148"/>
      <c r="VX89" s="148"/>
      <c r="VY89" s="148"/>
      <c r="VZ89" s="148"/>
      <c r="WA89" s="148"/>
      <c r="WB89" s="148"/>
      <c r="WC89" s="148"/>
      <c r="WD89" s="148"/>
      <c r="WE89" s="148"/>
      <c r="WF89" s="148"/>
      <c r="WG89" s="148"/>
      <c r="WH89" s="148"/>
      <c r="WI89" s="148"/>
      <c r="WJ89" s="148"/>
      <c r="WK89" s="148"/>
      <c r="WL89" s="148"/>
      <c r="WM89" s="148"/>
      <c r="WN89" s="148"/>
      <c r="WO89" s="148"/>
      <c r="WP89" s="148"/>
      <c r="WQ89" s="148"/>
      <c r="WR89" s="148"/>
      <c r="WS89" s="148"/>
      <c r="WT89" s="148"/>
      <c r="WU89" s="148"/>
      <c r="WV89" s="148"/>
      <c r="WW89" s="148"/>
      <c r="WX89" s="148"/>
      <c r="WY89" s="148"/>
      <c r="WZ89" s="148"/>
      <c r="XA89" s="148"/>
      <c r="XB89" s="148"/>
      <c r="XC89" s="148"/>
      <c r="XD89" s="148"/>
      <c r="XE89" s="148"/>
      <c r="XF89" s="148"/>
      <c r="XG89" s="148"/>
      <c r="XH89" s="148"/>
      <c r="XI89" s="148"/>
      <c r="XJ89" s="148"/>
      <c r="XK89" s="148"/>
      <c r="XL89" s="148"/>
      <c r="XM89" s="148"/>
      <c r="XN89" s="148"/>
      <c r="XO89" s="148"/>
      <c r="XP89" s="148"/>
      <c r="XQ89" s="148"/>
      <c r="XR89" s="148"/>
      <c r="XS89" s="148"/>
      <c r="XT89" s="148"/>
      <c r="XU89" s="148"/>
      <c r="XV89" s="148"/>
      <c r="XW89" s="148"/>
      <c r="XX89" s="148"/>
      <c r="XY89" s="148"/>
      <c r="XZ89" s="148"/>
      <c r="YA89" s="148"/>
      <c r="YB89" s="148"/>
      <c r="YC89" s="148"/>
      <c r="YD89" s="148"/>
      <c r="YE89" s="148"/>
      <c r="YF89" s="148"/>
      <c r="YG89" s="148"/>
      <c r="YH89" s="148"/>
      <c r="YI89" s="148"/>
      <c r="YJ89" s="148"/>
      <c r="YK89" s="148"/>
      <c r="YL89" s="148"/>
      <c r="YM89" s="148"/>
      <c r="YN89" s="148"/>
      <c r="YO89" s="148"/>
      <c r="YP89" s="148"/>
      <c r="YQ89" s="148"/>
      <c r="YR89" s="148"/>
      <c r="YS89" s="148"/>
      <c r="YT89" s="148"/>
      <c r="YU89" s="148"/>
      <c r="YV89" s="148"/>
      <c r="YW89" s="148"/>
      <c r="YX89" s="148"/>
      <c r="YY89" s="148"/>
      <c r="YZ89" s="148"/>
      <c r="ZA89" s="148"/>
      <c r="ZB89" s="148"/>
      <c r="ZC89" s="148"/>
      <c r="ZD89" s="148"/>
      <c r="ZE89" s="148"/>
      <c r="ZF89" s="148"/>
      <c r="ZG89" s="148"/>
      <c r="ZH89" s="148"/>
      <c r="ZI89" s="148"/>
      <c r="ZJ89" s="148"/>
      <c r="ZK89" s="148"/>
      <c r="ZL89" s="148"/>
      <c r="ZM89" s="148"/>
      <c r="ZN89" s="148"/>
      <c r="ZO89" s="148"/>
      <c r="ZP89" s="148"/>
      <c r="ZQ89" s="148"/>
      <c r="ZR89" s="148"/>
      <c r="ZS89" s="148"/>
      <c r="ZT89" s="148"/>
      <c r="ZU89" s="148"/>
      <c r="ZV89" s="148"/>
      <c r="ZW89" s="148"/>
      <c r="ZX89" s="148"/>
      <c r="ZY89" s="148"/>
      <c r="ZZ89" s="148"/>
      <c r="AAA89" s="148"/>
      <c r="AAB89" s="148"/>
      <c r="AAC89" s="148"/>
      <c r="AAD89" s="148"/>
      <c r="AAE89" s="148"/>
      <c r="AAF89" s="148"/>
      <c r="AAG89" s="148"/>
      <c r="AAH89" s="148"/>
      <c r="AAI89" s="148"/>
      <c r="AAJ89" s="148"/>
      <c r="AAK89" s="148"/>
      <c r="AAL89" s="148"/>
      <c r="AAM89" s="148"/>
      <c r="AAN89" s="148"/>
      <c r="AAO89" s="148"/>
      <c r="AAP89" s="148"/>
      <c r="AAQ89" s="148"/>
      <c r="AAR89" s="148"/>
      <c r="AAS89" s="148"/>
      <c r="AAT89" s="148"/>
      <c r="AAU89" s="148"/>
      <c r="AAV89" s="148"/>
      <c r="AAW89" s="148"/>
      <c r="AAX89" s="148"/>
      <c r="AAY89" s="148"/>
      <c r="AAZ89" s="148"/>
      <c r="ABA89" s="148"/>
      <c r="ABB89" s="148"/>
      <c r="ABC89" s="148"/>
      <c r="ABD89" s="148"/>
      <c r="ABE89" s="148"/>
      <c r="ABF89" s="148"/>
      <c r="ABG89" s="148"/>
      <c r="ABH89" s="148"/>
      <c r="ABI89" s="148"/>
      <c r="ABJ89" s="148"/>
      <c r="ABK89" s="148"/>
      <c r="ABL89" s="148"/>
      <c r="ABM89" s="148"/>
      <c r="ABN89" s="148"/>
      <c r="ABO89" s="148"/>
      <c r="ABP89" s="148"/>
      <c r="ABQ89" s="148"/>
      <c r="ABR89" s="148"/>
      <c r="ABS89" s="148"/>
      <c r="ABT89" s="148"/>
      <c r="ABU89" s="148"/>
      <c r="ABV89" s="148"/>
      <c r="ABW89" s="148"/>
      <c r="ABX89" s="148"/>
      <c r="ABY89" s="148"/>
      <c r="ABZ89" s="148"/>
      <c r="ACA89" s="148"/>
      <c r="ACB89" s="148"/>
      <c r="ACC89" s="148"/>
      <c r="ACD89" s="148"/>
      <c r="ACE89" s="148"/>
      <c r="ACF89" s="148"/>
      <c r="ACG89" s="148"/>
      <c r="ACH89" s="148"/>
      <c r="ACI89" s="148"/>
      <c r="ACJ89" s="148"/>
      <c r="ACK89" s="148"/>
      <c r="ACL89" s="148"/>
      <c r="ACM89" s="148"/>
      <c r="ACN89" s="148"/>
      <c r="ACO89" s="148"/>
      <c r="ACP89" s="148"/>
      <c r="ACQ89" s="148"/>
      <c r="ACR89" s="148"/>
      <c r="ACS89" s="148"/>
      <c r="ACT89" s="148"/>
      <c r="ACU89" s="148"/>
      <c r="ACV89" s="148"/>
      <c r="ACW89" s="148"/>
      <c r="ACX89" s="148"/>
      <c r="ACY89" s="148"/>
      <c r="ACZ89" s="148"/>
      <c r="ADA89" s="148"/>
      <c r="ADB89" s="148"/>
      <c r="ADC89" s="148"/>
      <c r="ADD89" s="148"/>
      <c r="ADE89" s="148"/>
      <c r="ADF89" s="148"/>
      <c r="ADG89" s="148"/>
      <c r="ADH89" s="148"/>
      <c r="ADI89" s="148"/>
      <c r="ADJ89" s="148"/>
      <c r="ADK89" s="148"/>
      <c r="ADL89" s="148"/>
      <c r="ADM89" s="148"/>
      <c r="ADN89" s="148"/>
      <c r="ADO89" s="148"/>
      <c r="ADP89" s="148"/>
      <c r="ADQ89" s="148"/>
      <c r="ADR89" s="148"/>
      <c r="ADS89" s="148"/>
      <c r="ADT89" s="148"/>
      <c r="ADU89" s="148"/>
      <c r="ADV89" s="148"/>
      <c r="ADW89" s="148"/>
      <c r="ADX89" s="148"/>
      <c r="ADY89" s="148"/>
      <c r="ADZ89" s="148"/>
      <c r="AEA89" s="148"/>
      <c r="AEB89" s="148"/>
      <c r="AEC89" s="148"/>
      <c r="AED89" s="148"/>
      <c r="AEE89" s="148"/>
      <c r="AEF89" s="148"/>
      <c r="AEG89" s="148"/>
      <c r="AEH89" s="148"/>
      <c r="AEI89" s="148"/>
      <c r="AEJ89" s="148"/>
      <c r="AEK89" s="148"/>
      <c r="AEL89" s="148"/>
      <c r="AEM89" s="148"/>
      <c r="AEN89" s="148"/>
      <c r="AEO89" s="148"/>
      <c r="AEP89" s="148"/>
      <c r="AEQ89" s="148"/>
      <c r="AER89" s="148"/>
      <c r="AES89" s="148"/>
      <c r="AET89" s="148"/>
      <c r="AEU89" s="148"/>
      <c r="AEV89" s="148"/>
      <c r="AEW89" s="148"/>
      <c r="AEX89" s="148"/>
      <c r="AEY89" s="148"/>
      <c r="AEZ89" s="148"/>
      <c r="AFA89" s="148"/>
      <c r="AFB89" s="148"/>
      <c r="AFC89" s="148"/>
      <c r="AFD89" s="148"/>
      <c r="AFE89" s="148"/>
      <c r="AFF89" s="148"/>
      <c r="AFG89" s="148"/>
      <c r="AFH89" s="148"/>
      <c r="AFI89" s="148"/>
      <c r="AFJ89" s="148"/>
      <c r="AFK89" s="148"/>
      <c r="AFL89" s="148"/>
      <c r="AFM89" s="148"/>
      <c r="AFN89" s="148"/>
      <c r="AFO89" s="148"/>
      <c r="AFP89" s="148"/>
      <c r="AFQ89" s="148"/>
      <c r="AFR89" s="148"/>
      <c r="AFS89" s="148"/>
      <c r="AFT89" s="148"/>
      <c r="AFU89" s="148"/>
      <c r="AFV89" s="148"/>
      <c r="AFW89" s="148"/>
      <c r="AFX89" s="148"/>
      <c r="AFY89" s="148"/>
      <c r="AFZ89" s="148"/>
      <c r="AGA89" s="148"/>
      <c r="AGB89" s="148"/>
      <c r="AGC89" s="148"/>
      <c r="AGD89" s="148"/>
      <c r="AGE89" s="148"/>
      <c r="AGF89" s="148"/>
      <c r="AGG89" s="148"/>
      <c r="AGH89" s="148"/>
      <c r="AGI89" s="148"/>
      <c r="AGJ89" s="148"/>
      <c r="AGK89" s="148"/>
      <c r="AGL89" s="148"/>
      <c r="AGM89" s="148"/>
      <c r="AGN89" s="148"/>
      <c r="AGO89" s="148"/>
      <c r="AGP89" s="148"/>
      <c r="AGQ89" s="148"/>
      <c r="AGR89" s="148"/>
      <c r="AGS89" s="148"/>
      <c r="AGT89" s="148"/>
      <c r="AGU89" s="148"/>
      <c r="AGV89" s="148"/>
      <c r="AGW89" s="148"/>
      <c r="AGX89" s="148"/>
      <c r="AGY89" s="148"/>
      <c r="AGZ89" s="148"/>
      <c r="AHA89" s="148"/>
      <c r="AHB89" s="148"/>
      <c r="AHC89" s="148"/>
      <c r="AHD89" s="148"/>
      <c r="AHE89" s="148"/>
      <c r="AHF89" s="148"/>
      <c r="AHG89" s="148"/>
      <c r="AHH89" s="148"/>
      <c r="AHI89" s="148"/>
      <c r="AHJ89" s="148"/>
      <c r="AHK89" s="148"/>
      <c r="AHL89" s="148"/>
      <c r="AHM89" s="148"/>
      <c r="AHN89" s="148"/>
      <c r="AHO89" s="148"/>
      <c r="AHP89" s="148"/>
      <c r="AHQ89" s="148"/>
      <c r="AHR89" s="148"/>
      <c r="AHS89" s="148"/>
      <c r="AHT89" s="148"/>
      <c r="AHU89" s="148"/>
      <c r="AHV89" s="148"/>
      <c r="AHW89" s="148"/>
      <c r="AHX89" s="148"/>
      <c r="AHY89" s="148"/>
      <c r="AHZ89" s="148"/>
      <c r="AIA89" s="148"/>
      <c r="AIB89" s="148"/>
      <c r="AIC89" s="148"/>
      <c r="AID89" s="148"/>
      <c r="AIE89" s="148"/>
      <c r="AIF89" s="148"/>
      <c r="AIG89" s="148"/>
      <c r="AIH89" s="148"/>
      <c r="AII89" s="148"/>
      <c r="AIJ89" s="148"/>
      <c r="AIK89" s="148"/>
      <c r="AIL89" s="148"/>
      <c r="AIM89" s="148"/>
      <c r="AIN89" s="148"/>
      <c r="AIO89" s="148"/>
      <c r="AIP89" s="148"/>
      <c r="AIQ89" s="148"/>
      <c r="AIR89" s="148"/>
      <c r="AIS89" s="148"/>
      <c r="AIT89" s="148"/>
      <c r="AIU89" s="148"/>
      <c r="AIV89" s="148"/>
      <c r="AIW89" s="148"/>
      <c r="AIX89" s="148"/>
      <c r="AIY89" s="148"/>
      <c r="AIZ89" s="148"/>
      <c r="AJA89" s="148"/>
      <c r="AJB89" s="148"/>
      <c r="AJC89" s="148"/>
      <c r="AJD89" s="148"/>
      <c r="AJE89" s="148"/>
      <c r="AJF89" s="148"/>
      <c r="AJG89" s="148"/>
      <c r="AJH89" s="148"/>
      <c r="AJI89" s="148"/>
      <c r="AJJ89" s="148"/>
      <c r="AJK89" s="148"/>
      <c r="AJL89" s="148"/>
      <c r="AJM89" s="148"/>
      <c r="AJN89" s="148"/>
      <c r="AJO89" s="148"/>
      <c r="AJP89" s="148"/>
      <c r="AJQ89" s="148"/>
      <c r="AJR89" s="148"/>
      <c r="AJS89" s="148"/>
      <c r="AJT89" s="148"/>
      <c r="AJU89" s="148"/>
      <c r="AJV89" s="148"/>
      <c r="AJW89" s="148"/>
      <c r="AJX89" s="148"/>
      <c r="AJY89" s="148"/>
      <c r="AJZ89" s="148"/>
      <c r="AKA89" s="148"/>
      <c r="AKB89" s="148"/>
      <c r="AKC89" s="148"/>
      <c r="AKD89" s="148"/>
      <c r="AKE89" s="148"/>
      <c r="AKF89" s="148"/>
      <c r="AKG89" s="148"/>
      <c r="AKH89" s="148"/>
      <c r="AKI89" s="148"/>
      <c r="AKJ89" s="148"/>
      <c r="AKK89" s="148"/>
      <c r="AKL89" s="148"/>
      <c r="AKM89" s="148"/>
      <c r="AKN89" s="148"/>
      <c r="AKO89" s="148"/>
      <c r="AKP89" s="148"/>
      <c r="AKQ89" s="148"/>
      <c r="AKR89" s="148"/>
      <c r="AKS89" s="148"/>
      <c r="AKT89" s="148"/>
      <c r="AKU89" s="148"/>
      <c r="AKV89" s="148"/>
      <c r="AKW89" s="148"/>
      <c r="AKX89" s="148"/>
      <c r="AKY89" s="148"/>
      <c r="AKZ89" s="148"/>
      <c r="ALA89" s="148"/>
      <c r="ALB89" s="148"/>
      <c r="ALC89" s="148"/>
      <c r="ALD89" s="148"/>
      <c r="ALE89" s="148"/>
      <c r="ALF89" s="148"/>
      <c r="ALG89" s="148"/>
      <c r="ALH89" s="148"/>
      <c r="ALI89" s="148"/>
      <c r="ALJ89" s="148"/>
      <c r="ALK89" s="148"/>
      <c r="ALL89" s="148"/>
      <c r="ALM89" s="148"/>
      <c r="ALN89" s="148"/>
      <c r="ALO89" s="148"/>
      <c r="ALP89" s="148"/>
      <c r="ALQ89" s="148"/>
      <c r="ALR89" s="148"/>
      <c r="ALS89" s="148"/>
      <c r="ALT89" s="148"/>
      <c r="ALU89" s="148"/>
      <c r="ALV89" s="148"/>
      <c r="ALW89" s="148"/>
      <c r="ALX89" s="148"/>
      <c r="ALY89" s="148"/>
      <c r="ALZ89" s="148"/>
      <c r="AMA89" s="148"/>
      <c r="AMB89" s="148"/>
      <c r="AMC89" s="148"/>
      <c r="AMD89" s="148"/>
      <c r="AME89" s="148"/>
      <c r="AMF89" s="148"/>
      <c r="AMG89" s="148"/>
      <c r="AMH89" s="148"/>
      <c r="AMI89" s="148"/>
      <c r="AMJ89" s="148"/>
      <c r="AMK89" s="148"/>
    </row>
    <row r="90" spans="1:1025" s="95" customFormat="1" ht="30.75" customHeight="1">
      <c r="A90" s="94"/>
      <c r="B90" s="54" t="s">
        <v>274</v>
      </c>
      <c r="C90" s="54" t="s">
        <v>275</v>
      </c>
      <c r="D90" s="54" t="s">
        <v>276</v>
      </c>
      <c r="E90" s="55" t="s">
        <v>277</v>
      </c>
      <c r="F90" s="112">
        <f>G90</f>
        <v>1110000</v>
      </c>
      <c r="G90" s="255">
        <f>400000+35650+164350+450000+60000</f>
        <v>1110000</v>
      </c>
      <c r="H90" s="112">
        <v>0</v>
      </c>
      <c r="I90" s="112">
        <v>0</v>
      </c>
      <c r="J90" s="144">
        <v>0</v>
      </c>
      <c r="K90" s="112">
        <f t="shared" ref="K90:K92" si="38">L90</f>
        <v>0</v>
      </c>
      <c r="L90" s="112">
        <v>0</v>
      </c>
      <c r="M90" s="112">
        <v>0</v>
      </c>
      <c r="N90" s="112">
        <v>0</v>
      </c>
      <c r="O90" s="112">
        <v>0</v>
      </c>
      <c r="P90" s="112">
        <f t="shared" ref="P90:P92" si="39">L90</f>
        <v>0</v>
      </c>
      <c r="Q90" s="111">
        <f t="shared" si="37"/>
        <v>1110000</v>
      </c>
      <c r="R90" s="94"/>
    </row>
    <row r="91" spans="1:1025" s="95" customFormat="1" ht="30.75" customHeight="1">
      <c r="A91" s="94"/>
      <c r="B91" s="54" t="s">
        <v>399</v>
      </c>
      <c r="C91" s="54" t="s">
        <v>400</v>
      </c>
      <c r="D91" s="54" t="s">
        <v>280</v>
      </c>
      <c r="E91" s="55" t="s">
        <v>401</v>
      </c>
      <c r="F91" s="180">
        <v>0</v>
      </c>
      <c r="G91" s="180">
        <v>0</v>
      </c>
      <c r="H91" s="180">
        <v>0</v>
      </c>
      <c r="I91" s="180">
        <v>0</v>
      </c>
      <c r="J91" s="144">
        <v>0</v>
      </c>
      <c r="K91" s="112">
        <f t="shared" ref="K91" si="40">L91</f>
        <v>36000</v>
      </c>
      <c r="L91" s="268">
        <v>36000</v>
      </c>
      <c r="M91" s="112">
        <v>0</v>
      </c>
      <c r="N91" s="112">
        <v>0</v>
      </c>
      <c r="O91" s="112">
        <v>0</v>
      </c>
      <c r="P91" s="112">
        <f t="shared" ref="P91" si="41">L91</f>
        <v>36000</v>
      </c>
      <c r="Q91" s="111">
        <f t="shared" ref="Q91" si="42">F91+K91</f>
        <v>36000</v>
      </c>
      <c r="R91" s="94"/>
    </row>
    <row r="92" spans="1:1025" s="95" customFormat="1" ht="19.5" customHeight="1">
      <c r="A92" s="94"/>
      <c r="B92" s="164" t="s">
        <v>373</v>
      </c>
      <c r="C92" s="164" t="s">
        <v>372</v>
      </c>
      <c r="D92" s="175" t="s">
        <v>280</v>
      </c>
      <c r="E92" s="174" t="s">
        <v>374</v>
      </c>
      <c r="F92" s="180">
        <v>0</v>
      </c>
      <c r="G92" s="180">
        <v>0</v>
      </c>
      <c r="H92" s="180">
        <v>0</v>
      </c>
      <c r="I92" s="180">
        <v>0</v>
      </c>
      <c r="J92" s="144">
        <v>0</v>
      </c>
      <c r="K92" s="112">
        <f t="shared" si="38"/>
        <v>79785</v>
      </c>
      <c r="L92" s="268">
        <v>79785</v>
      </c>
      <c r="M92" s="112">
        <v>0</v>
      </c>
      <c r="N92" s="112">
        <v>0</v>
      </c>
      <c r="O92" s="112">
        <v>0</v>
      </c>
      <c r="P92" s="112">
        <f t="shared" si="39"/>
        <v>79785</v>
      </c>
      <c r="Q92" s="111">
        <f t="shared" si="37"/>
        <v>79785</v>
      </c>
      <c r="R92" s="94"/>
    </row>
    <row r="93" spans="1:1025" s="95" customFormat="1" ht="27.75" customHeight="1">
      <c r="A93" s="94"/>
      <c r="B93" s="54" t="s">
        <v>326</v>
      </c>
      <c r="C93" s="54" t="s">
        <v>327</v>
      </c>
      <c r="D93" s="54" t="s">
        <v>280</v>
      </c>
      <c r="E93" s="55" t="s">
        <v>328</v>
      </c>
      <c r="F93" s="112">
        <f>G93</f>
        <v>14500</v>
      </c>
      <c r="G93" s="255">
        <v>14500</v>
      </c>
      <c r="H93" s="112">
        <v>0</v>
      </c>
      <c r="I93" s="112">
        <v>0</v>
      </c>
      <c r="J93" s="144">
        <v>0</v>
      </c>
      <c r="K93" s="112">
        <v>0</v>
      </c>
      <c r="L93" s="112">
        <v>0</v>
      </c>
      <c r="M93" s="112">
        <v>0</v>
      </c>
      <c r="N93" s="112">
        <v>0</v>
      </c>
      <c r="O93" s="112">
        <v>0</v>
      </c>
      <c r="P93" s="112">
        <v>0</v>
      </c>
      <c r="Q93" s="111">
        <f t="shared" si="37"/>
        <v>14500</v>
      </c>
      <c r="R93" s="94"/>
    </row>
    <row r="94" spans="1:1025" s="95" customFormat="1" ht="61.5" customHeight="1">
      <c r="A94" s="94"/>
      <c r="B94" s="54" t="s">
        <v>278</v>
      </c>
      <c r="C94" s="54" t="s">
        <v>279</v>
      </c>
      <c r="D94" s="54" t="s">
        <v>280</v>
      </c>
      <c r="E94" s="149" t="s">
        <v>329</v>
      </c>
      <c r="F94" s="112">
        <f>G94</f>
        <v>0</v>
      </c>
      <c r="G94" s="112">
        <v>0</v>
      </c>
      <c r="H94" s="112">
        <v>0</v>
      </c>
      <c r="I94" s="112">
        <v>0</v>
      </c>
      <c r="J94" s="144">
        <v>0</v>
      </c>
      <c r="K94" s="112">
        <f>M94</f>
        <v>7700</v>
      </c>
      <c r="L94" s="112">
        <v>0</v>
      </c>
      <c r="M94" s="255">
        <v>7700</v>
      </c>
      <c r="N94" s="112">
        <v>0</v>
      </c>
      <c r="O94" s="112">
        <v>0</v>
      </c>
      <c r="P94" s="112">
        <v>0</v>
      </c>
      <c r="Q94" s="111">
        <f t="shared" si="37"/>
        <v>7700</v>
      </c>
      <c r="R94" s="94"/>
    </row>
    <row r="95" spans="1:1025" s="187" customFormat="1" ht="13.5" customHeight="1">
      <c r="A95" s="185"/>
      <c r="B95" s="133"/>
      <c r="C95" s="133" t="s">
        <v>333</v>
      </c>
      <c r="D95" s="133"/>
      <c r="E95" s="124" t="s">
        <v>321</v>
      </c>
      <c r="F95" s="135">
        <f>F97+F98+F96+F103</f>
        <v>804688</v>
      </c>
      <c r="G95" s="135">
        <f t="shared" ref="G95:Q95" si="43">G97+G98+G96+G103</f>
        <v>804688</v>
      </c>
      <c r="H95" s="135">
        <f t="shared" si="43"/>
        <v>0</v>
      </c>
      <c r="I95" s="135">
        <f t="shared" si="43"/>
        <v>23000</v>
      </c>
      <c r="J95" s="135">
        <f t="shared" si="43"/>
        <v>0</v>
      </c>
      <c r="K95" s="135">
        <f t="shared" si="43"/>
        <v>2133903</v>
      </c>
      <c r="L95" s="135">
        <f t="shared" si="43"/>
        <v>2133903</v>
      </c>
      <c r="M95" s="135">
        <f t="shared" si="43"/>
        <v>0</v>
      </c>
      <c r="N95" s="135">
        <f t="shared" si="43"/>
        <v>0</v>
      </c>
      <c r="O95" s="135">
        <f t="shared" si="43"/>
        <v>0</v>
      </c>
      <c r="P95" s="135">
        <f t="shared" si="43"/>
        <v>2133903</v>
      </c>
      <c r="Q95" s="135">
        <f t="shared" si="43"/>
        <v>2938591</v>
      </c>
      <c r="R95" s="135" t="e">
        <f>R97+R98+#REF!+R96+R103</f>
        <v>#REF!</v>
      </c>
      <c r="S95" s="135" t="e">
        <f>S97+S98+#REF!+S96+S103</f>
        <v>#REF!</v>
      </c>
    </row>
    <row r="96" spans="1:1025" s="95" customFormat="1" ht="26.25" customHeight="1">
      <c r="A96" s="94"/>
      <c r="B96" s="170" t="s">
        <v>363</v>
      </c>
      <c r="C96" s="164" t="s">
        <v>364</v>
      </c>
      <c r="D96" s="164" t="s">
        <v>324</v>
      </c>
      <c r="E96" s="174" t="s">
        <v>365</v>
      </c>
      <c r="F96" s="112">
        <f>G96</f>
        <v>0</v>
      </c>
      <c r="G96" s="143">
        <v>0</v>
      </c>
      <c r="H96" s="112">
        <v>0</v>
      </c>
      <c r="I96" s="112">
        <v>0</v>
      </c>
      <c r="J96" s="144">
        <v>0</v>
      </c>
      <c r="K96" s="112">
        <f>L96</f>
        <v>400000</v>
      </c>
      <c r="L96" s="256">
        <f>750000-350000</f>
        <v>400000</v>
      </c>
      <c r="M96" s="112">
        <v>0</v>
      </c>
      <c r="N96" s="112">
        <v>0</v>
      </c>
      <c r="O96" s="112">
        <v>0</v>
      </c>
      <c r="P96" s="112">
        <f>L96</f>
        <v>400000</v>
      </c>
      <c r="Q96" s="111">
        <f>F96+K96</f>
        <v>400000</v>
      </c>
      <c r="R96" s="94"/>
    </row>
    <row r="97" spans="1:20" s="95" customFormat="1" ht="22.5">
      <c r="A97" s="94"/>
      <c r="B97" s="54" t="s">
        <v>322</v>
      </c>
      <c r="C97" s="54" t="s">
        <v>323</v>
      </c>
      <c r="D97" s="54" t="s">
        <v>324</v>
      </c>
      <c r="E97" s="55" t="s">
        <v>325</v>
      </c>
      <c r="F97" s="112">
        <f>G97</f>
        <v>716880</v>
      </c>
      <c r="G97" s="255">
        <v>716880</v>
      </c>
      <c r="H97" s="112">
        <v>0</v>
      </c>
      <c r="I97" s="112">
        <v>0</v>
      </c>
      <c r="J97" s="144">
        <v>0</v>
      </c>
      <c r="K97" s="112">
        <v>0</v>
      </c>
      <c r="L97" s="112">
        <v>0</v>
      </c>
      <c r="M97" s="112">
        <v>0</v>
      </c>
      <c r="N97" s="112">
        <v>0</v>
      </c>
      <c r="O97" s="112">
        <v>0</v>
      </c>
      <c r="P97" s="112">
        <v>0</v>
      </c>
      <c r="Q97" s="111">
        <f>F97+K97</f>
        <v>716880</v>
      </c>
      <c r="R97" s="94"/>
    </row>
    <row r="98" spans="1:20" s="95" customFormat="1" ht="21.75" customHeight="1">
      <c r="A98" s="94"/>
      <c r="B98" s="54" t="s">
        <v>281</v>
      </c>
      <c r="C98" s="54" t="s">
        <v>282</v>
      </c>
      <c r="D98" s="54" t="s">
        <v>283</v>
      </c>
      <c r="E98" s="55" t="s">
        <v>284</v>
      </c>
      <c r="F98" s="112">
        <f>G98</f>
        <v>43000</v>
      </c>
      <c r="G98" s="255">
        <v>43000</v>
      </c>
      <c r="H98" s="112">
        <v>0</v>
      </c>
      <c r="I98" s="143">
        <f>15000+8000</f>
        <v>23000</v>
      </c>
      <c r="J98" s="144">
        <v>0</v>
      </c>
      <c r="K98" s="112">
        <v>0</v>
      </c>
      <c r="L98" s="112">
        <v>0</v>
      </c>
      <c r="M98" s="112">
        <v>0</v>
      </c>
      <c r="N98" s="112">
        <v>0</v>
      </c>
      <c r="O98" s="112">
        <v>0</v>
      </c>
      <c r="P98" s="112">
        <v>0</v>
      </c>
      <c r="Q98" s="111">
        <f>F98+K98</f>
        <v>43000</v>
      </c>
      <c r="R98" s="94"/>
    </row>
    <row r="99" spans="1:20" s="95" customFormat="1" ht="15.75" customHeight="1">
      <c r="A99" s="94"/>
      <c r="B99" s="301" t="s">
        <v>178</v>
      </c>
      <c r="C99" s="301" t="s">
        <v>179</v>
      </c>
      <c r="D99" s="301" t="s">
        <v>180</v>
      </c>
      <c r="E99" s="301" t="s">
        <v>181</v>
      </c>
      <c r="F99" s="303" t="s">
        <v>160</v>
      </c>
      <c r="G99" s="303"/>
      <c r="H99" s="303"/>
      <c r="I99" s="303"/>
      <c r="J99" s="303"/>
      <c r="K99" s="299" t="s">
        <v>9</v>
      </c>
      <c r="L99" s="299"/>
      <c r="M99" s="299"/>
      <c r="N99" s="299"/>
      <c r="O99" s="299"/>
      <c r="P99" s="299"/>
      <c r="Q99" s="300" t="s">
        <v>182</v>
      </c>
      <c r="R99" s="94"/>
    </row>
    <row r="100" spans="1:20" s="95" customFormat="1" ht="20.25" customHeight="1">
      <c r="A100" s="94"/>
      <c r="B100" s="301"/>
      <c r="C100" s="301"/>
      <c r="D100" s="301"/>
      <c r="E100" s="301"/>
      <c r="F100" s="299" t="s">
        <v>10</v>
      </c>
      <c r="G100" s="301" t="s">
        <v>183</v>
      </c>
      <c r="H100" s="301" t="s">
        <v>184</v>
      </c>
      <c r="I100" s="301"/>
      <c r="J100" s="302" t="s">
        <v>185</v>
      </c>
      <c r="K100" s="299" t="str">
        <f>F100</f>
        <v>усього</v>
      </c>
      <c r="L100" s="301" t="s">
        <v>186</v>
      </c>
      <c r="M100" s="301" t="s">
        <v>183</v>
      </c>
      <c r="N100" s="301" t="s">
        <v>184</v>
      </c>
      <c r="O100" s="301"/>
      <c r="P100" s="301" t="s">
        <v>185</v>
      </c>
      <c r="Q100" s="300"/>
      <c r="R100" s="94"/>
    </row>
    <row r="101" spans="1:20" s="95" customFormat="1" ht="91.5" customHeight="1">
      <c r="A101" s="94"/>
      <c r="B101" s="301"/>
      <c r="C101" s="301"/>
      <c r="D101" s="301"/>
      <c r="E101" s="301"/>
      <c r="F101" s="299"/>
      <c r="G101" s="301"/>
      <c r="H101" s="234" t="s">
        <v>187</v>
      </c>
      <c r="I101" s="234" t="s">
        <v>188</v>
      </c>
      <c r="J101" s="302"/>
      <c r="K101" s="299"/>
      <c r="L101" s="301"/>
      <c r="M101" s="301"/>
      <c r="N101" s="234" t="s">
        <v>187</v>
      </c>
      <c r="O101" s="234" t="s">
        <v>188</v>
      </c>
      <c r="P101" s="301"/>
      <c r="Q101" s="300"/>
      <c r="R101" s="94"/>
    </row>
    <row r="102" spans="1:20" s="95" customFormat="1" ht="15" customHeight="1">
      <c r="A102" s="94"/>
      <c r="B102" s="234">
        <v>1</v>
      </c>
      <c r="C102" s="234">
        <v>2</v>
      </c>
      <c r="D102" s="234">
        <v>3</v>
      </c>
      <c r="E102" s="234">
        <v>4</v>
      </c>
      <c r="F102" s="234">
        <v>5</v>
      </c>
      <c r="G102" s="234">
        <v>6</v>
      </c>
      <c r="H102" s="234">
        <v>7</v>
      </c>
      <c r="I102" s="234">
        <v>8</v>
      </c>
      <c r="J102" s="234">
        <v>9</v>
      </c>
      <c r="K102" s="234">
        <v>10</v>
      </c>
      <c r="L102" s="234">
        <v>11</v>
      </c>
      <c r="M102" s="234">
        <v>12</v>
      </c>
      <c r="N102" s="234">
        <v>13</v>
      </c>
      <c r="O102" s="234">
        <v>14</v>
      </c>
      <c r="P102" s="234">
        <v>15</v>
      </c>
      <c r="Q102" s="234">
        <v>16</v>
      </c>
      <c r="R102" s="94"/>
    </row>
    <row r="103" spans="1:20" s="95" customFormat="1" ht="26.25" customHeight="1">
      <c r="A103" s="94"/>
      <c r="B103" s="170" t="s">
        <v>351</v>
      </c>
      <c r="C103" s="164" t="s">
        <v>340</v>
      </c>
      <c r="D103" s="164" t="s">
        <v>283</v>
      </c>
      <c r="E103" s="174" t="s">
        <v>352</v>
      </c>
      <c r="F103" s="112">
        <f>G103</f>
        <v>44808</v>
      </c>
      <c r="G103" s="255">
        <f>60000-15192</f>
        <v>44808</v>
      </c>
      <c r="H103" s="112">
        <v>0</v>
      </c>
      <c r="I103" s="112">
        <v>0</v>
      </c>
      <c r="J103" s="144">
        <v>0</v>
      </c>
      <c r="K103" s="112">
        <f>L103</f>
        <v>1733903</v>
      </c>
      <c r="L103" s="256">
        <f>1200000+124400+210000-83000+216200+42000+50000+150000-175697</f>
        <v>1733903</v>
      </c>
      <c r="M103" s="112">
        <v>0</v>
      </c>
      <c r="N103" s="112">
        <v>0</v>
      </c>
      <c r="O103" s="112">
        <v>0</v>
      </c>
      <c r="P103" s="112">
        <f>L103</f>
        <v>1733903</v>
      </c>
      <c r="Q103" s="111">
        <f>F103+K103</f>
        <v>1778711</v>
      </c>
      <c r="R103" s="94"/>
    </row>
    <row r="104" spans="1:20" s="215" customFormat="1" ht="25.5" customHeight="1">
      <c r="A104" s="209"/>
      <c r="B104" s="210" t="s">
        <v>376</v>
      </c>
      <c r="C104" s="211"/>
      <c r="D104" s="212"/>
      <c r="E104" s="213" t="s">
        <v>381</v>
      </c>
      <c r="F104" s="214">
        <f t="shared" ref="F104:Q104" si="44">F105</f>
        <v>3009278.19</v>
      </c>
      <c r="G104" s="214">
        <f t="shared" si="44"/>
        <v>1509000</v>
      </c>
      <c r="H104" s="214">
        <f t="shared" si="44"/>
        <v>1170000</v>
      </c>
      <c r="I104" s="214">
        <f t="shared" si="44"/>
        <v>35000</v>
      </c>
      <c r="J104" s="214">
        <f t="shared" si="44"/>
        <v>1500278.19</v>
      </c>
      <c r="K104" s="214">
        <f t="shared" si="44"/>
        <v>12300</v>
      </c>
      <c r="L104" s="214">
        <f t="shared" si="44"/>
        <v>0</v>
      </c>
      <c r="M104" s="214">
        <f t="shared" si="44"/>
        <v>12300</v>
      </c>
      <c r="N104" s="214">
        <f t="shared" si="44"/>
        <v>0</v>
      </c>
      <c r="O104" s="214">
        <f t="shared" si="44"/>
        <v>0</v>
      </c>
      <c r="P104" s="214">
        <f t="shared" si="44"/>
        <v>0</v>
      </c>
      <c r="Q104" s="214">
        <f t="shared" si="44"/>
        <v>3021578.19</v>
      </c>
      <c r="R104" s="209"/>
      <c r="T104" s="216"/>
    </row>
    <row r="105" spans="1:20" s="221" customFormat="1" ht="25.5" customHeight="1">
      <c r="A105" s="217"/>
      <c r="B105" s="218" t="s">
        <v>377</v>
      </c>
      <c r="C105" s="219"/>
      <c r="D105" s="199"/>
      <c r="E105" s="200" t="str">
        <f>E104</f>
        <v>Управління містобудування та архітектури Білозірської сільської ради</v>
      </c>
      <c r="F105" s="220">
        <f t="shared" ref="F105:Q105" si="45">F106+F110+F112+F108</f>
        <v>3009278.19</v>
      </c>
      <c r="G105" s="220">
        <f t="shared" si="45"/>
        <v>1509000</v>
      </c>
      <c r="H105" s="220">
        <f t="shared" si="45"/>
        <v>1170000</v>
      </c>
      <c r="I105" s="220">
        <f t="shared" si="45"/>
        <v>35000</v>
      </c>
      <c r="J105" s="220">
        <f t="shared" si="45"/>
        <v>1500278.19</v>
      </c>
      <c r="K105" s="220">
        <f t="shared" si="45"/>
        <v>12300</v>
      </c>
      <c r="L105" s="220">
        <f t="shared" si="45"/>
        <v>0</v>
      </c>
      <c r="M105" s="220">
        <f t="shared" si="45"/>
        <v>12300</v>
      </c>
      <c r="N105" s="220">
        <f t="shared" si="45"/>
        <v>0</v>
      </c>
      <c r="O105" s="220">
        <f t="shared" si="45"/>
        <v>0</v>
      </c>
      <c r="P105" s="220">
        <f t="shared" si="45"/>
        <v>0</v>
      </c>
      <c r="Q105" s="220">
        <f t="shared" si="45"/>
        <v>3021578.19</v>
      </c>
      <c r="R105" s="220" t="e">
        <f>R106+R115+R131+R136+R152+R156+R160+R163+#REF!+#REF!+#REF!+R172+#REF!</f>
        <v>#REF!</v>
      </c>
      <c r="S105" s="220" t="e">
        <f>S106+S115+S131+S136+S152+S156+S160+S163+#REF!+#REF!+#REF!+S172+#REF!</f>
        <v>#REF!</v>
      </c>
    </row>
    <row r="106" spans="1:20" s="221" customFormat="1" ht="16.899999999999999" customHeight="1">
      <c r="A106" s="217"/>
      <c r="B106" s="218"/>
      <c r="C106" s="218" t="s">
        <v>192</v>
      </c>
      <c r="D106" s="199"/>
      <c r="E106" s="200" t="s">
        <v>193</v>
      </c>
      <c r="F106" s="220">
        <f>F107</f>
        <v>1509000</v>
      </c>
      <c r="G106" s="220">
        <f t="shared" ref="G106:Q106" si="46">G107</f>
        <v>1509000</v>
      </c>
      <c r="H106" s="220">
        <f t="shared" si="46"/>
        <v>1170000</v>
      </c>
      <c r="I106" s="220">
        <f t="shared" si="46"/>
        <v>35000</v>
      </c>
      <c r="J106" s="220">
        <f t="shared" si="46"/>
        <v>0</v>
      </c>
      <c r="K106" s="220">
        <f t="shared" si="46"/>
        <v>0</v>
      </c>
      <c r="L106" s="220">
        <f t="shared" si="46"/>
        <v>0</v>
      </c>
      <c r="M106" s="220">
        <f t="shared" si="46"/>
        <v>0</v>
      </c>
      <c r="N106" s="220">
        <f t="shared" si="46"/>
        <v>0</v>
      </c>
      <c r="O106" s="220">
        <f t="shared" si="46"/>
        <v>0</v>
      </c>
      <c r="P106" s="220">
        <f t="shared" si="46"/>
        <v>0</v>
      </c>
      <c r="Q106" s="220">
        <f t="shared" si="46"/>
        <v>1509000</v>
      </c>
      <c r="R106" s="220" t="e">
        <f>#REF!+R107</f>
        <v>#REF!</v>
      </c>
      <c r="S106" s="220" t="e">
        <f>#REF!+S107</f>
        <v>#REF!</v>
      </c>
    </row>
    <row r="107" spans="1:20" s="127" customFormat="1" ht="33.75" customHeight="1">
      <c r="A107" s="125"/>
      <c r="B107" s="222" t="s">
        <v>378</v>
      </c>
      <c r="C107" s="126" t="s">
        <v>195</v>
      </c>
      <c r="D107" s="128" t="s">
        <v>196</v>
      </c>
      <c r="E107" s="150" t="s">
        <v>197</v>
      </c>
      <c r="F107" s="101">
        <f>G107</f>
        <v>1509000</v>
      </c>
      <c r="G107" s="252">
        <f>65000+425000+605000+15000+100000+137000+157000+5000</f>
        <v>1509000</v>
      </c>
      <c r="H107" s="252">
        <f>320000+500000+100000+100000+150000</f>
        <v>1170000</v>
      </c>
      <c r="I107" s="252">
        <v>35000</v>
      </c>
      <c r="J107" s="101">
        <v>0</v>
      </c>
      <c r="K107" s="101">
        <f>L107</f>
        <v>0</v>
      </c>
      <c r="L107" s="237">
        <v>0</v>
      </c>
      <c r="M107" s="101">
        <v>0</v>
      </c>
      <c r="N107" s="101">
        <v>0</v>
      </c>
      <c r="O107" s="101">
        <v>0</v>
      </c>
      <c r="P107" s="101">
        <f>L107</f>
        <v>0</v>
      </c>
      <c r="Q107" s="223">
        <f>F107+K107</f>
        <v>1509000</v>
      </c>
      <c r="R107" s="125"/>
    </row>
    <row r="108" spans="1:20" s="221" customFormat="1" ht="20.45" customHeight="1">
      <c r="A108" s="217"/>
      <c r="B108" s="198"/>
      <c r="C108" s="199">
        <v>6000</v>
      </c>
      <c r="D108" s="218"/>
      <c r="E108" s="200" t="s">
        <v>262</v>
      </c>
      <c r="F108" s="220">
        <f>F109</f>
        <v>1485670.19</v>
      </c>
      <c r="G108" s="220">
        <f t="shared" ref="G108:S108" si="47">G109</f>
        <v>0</v>
      </c>
      <c r="H108" s="220">
        <f t="shared" si="47"/>
        <v>0</v>
      </c>
      <c r="I108" s="220">
        <f t="shared" si="47"/>
        <v>0</v>
      </c>
      <c r="J108" s="220">
        <f t="shared" si="47"/>
        <v>1485670.19</v>
      </c>
      <c r="K108" s="220">
        <f t="shared" si="47"/>
        <v>0</v>
      </c>
      <c r="L108" s="220">
        <f t="shared" si="47"/>
        <v>0</v>
      </c>
      <c r="M108" s="220">
        <f t="shared" si="47"/>
        <v>0</v>
      </c>
      <c r="N108" s="220">
        <f t="shared" si="47"/>
        <v>0</v>
      </c>
      <c r="O108" s="220">
        <f t="shared" si="47"/>
        <v>0</v>
      </c>
      <c r="P108" s="220">
        <f t="shared" si="47"/>
        <v>0</v>
      </c>
      <c r="Q108" s="220">
        <f t="shared" si="47"/>
        <v>1485670.19</v>
      </c>
      <c r="R108" s="220">
        <f t="shared" si="47"/>
        <v>0</v>
      </c>
      <c r="S108" s="220">
        <f t="shared" si="47"/>
        <v>0</v>
      </c>
    </row>
    <row r="109" spans="1:20" s="127" customFormat="1" ht="25.5" customHeight="1">
      <c r="A109" s="125"/>
      <c r="B109" s="128" t="s">
        <v>382</v>
      </c>
      <c r="C109" s="128" t="s">
        <v>264</v>
      </c>
      <c r="D109" s="224" t="s">
        <v>265</v>
      </c>
      <c r="E109" s="129" t="s">
        <v>266</v>
      </c>
      <c r="F109" s="130">
        <f>J109</f>
        <v>1485670.19</v>
      </c>
      <c r="G109" s="130">
        <v>0</v>
      </c>
      <c r="H109" s="130">
        <v>0</v>
      </c>
      <c r="I109" s="130">
        <v>0</v>
      </c>
      <c r="J109" s="258">
        <f>200000+132670.19+95000+200000+265000+180000+180000+233000</f>
        <v>1485670.19</v>
      </c>
      <c r="K109" s="130">
        <v>0</v>
      </c>
      <c r="L109" s="130">
        <v>0</v>
      </c>
      <c r="M109" s="130">
        <v>0</v>
      </c>
      <c r="N109" s="130">
        <v>0</v>
      </c>
      <c r="O109" s="130">
        <v>0</v>
      </c>
      <c r="P109" s="130">
        <v>0</v>
      </c>
      <c r="Q109" s="154">
        <f>F109+K109</f>
        <v>1485670.19</v>
      </c>
      <c r="R109" s="225"/>
      <c r="S109" s="225"/>
    </row>
    <row r="110" spans="1:20" s="207" customFormat="1" ht="16.5" customHeight="1">
      <c r="A110" s="202"/>
      <c r="B110" s="198"/>
      <c r="C110" s="198" t="s">
        <v>315</v>
      </c>
      <c r="D110" s="198"/>
      <c r="E110" s="200" t="s">
        <v>316</v>
      </c>
      <c r="F110" s="220">
        <f>F111</f>
        <v>14608</v>
      </c>
      <c r="G110" s="220">
        <f t="shared" ref="G110:K110" si="48">G111</f>
        <v>0</v>
      </c>
      <c r="H110" s="220">
        <f t="shared" si="48"/>
        <v>0</v>
      </c>
      <c r="I110" s="220">
        <f t="shared" si="48"/>
        <v>0</v>
      </c>
      <c r="J110" s="220">
        <f t="shared" si="48"/>
        <v>14608</v>
      </c>
      <c r="K110" s="220">
        <f t="shared" si="48"/>
        <v>0</v>
      </c>
      <c r="L110" s="220">
        <f>L111</f>
        <v>0</v>
      </c>
      <c r="M110" s="220">
        <f t="shared" ref="M110" si="49">M111</f>
        <v>0</v>
      </c>
      <c r="N110" s="220">
        <f t="shared" ref="N110" si="50">N111</f>
        <v>0</v>
      </c>
      <c r="O110" s="220">
        <f t="shared" ref="O110" si="51">O111</f>
        <v>0</v>
      </c>
      <c r="P110" s="220">
        <f t="shared" ref="P110" si="52">P111</f>
        <v>0</v>
      </c>
      <c r="Q110" s="220">
        <f t="shared" ref="Q110" si="53">Q111</f>
        <v>14608</v>
      </c>
      <c r="R110" s="220" t="e">
        <f>#REF!+R113+R116+R119+R118</f>
        <v>#REF!</v>
      </c>
      <c r="S110" s="220" t="e">
        <f>#REF!+S113+S116+S119+S118</f>
        <v>#REF!</v>
      </c>
    </row>
    <row r="111" spans="1:20" s="127" customFormat="1" ht="18" customHeight="1">
      <c r="A111" s="125"/>
      <c r="B111" s="128" t="s">
        <v>380</v>
      </c>
      <c r="C111" s="128" t="s">
        <v>271</v>
      </c>
      <c r="D111" s="128" t="s">
        <v>272</v>
      </c>
      <c r="E111" s="129" t="s">
        <v>273</v>
      </c>
      <c r="F111" s="130">
        <f>J111</f>
        <v>14608</v>
      </c>
      <c r="G111" s="152">
        <v>0</v>
      </c>
      <c r="H111" s="152">
        <v>0</v>
      </c>
      <c r="I111" s="152">
        <v>0</v>
      </c>
      <c r="J111" s="258">
        <f>21608-7000</f>
        <v>14608</v>
      </c>
      <c r="K111" s="152">
        <v>0</v>
      </c>
      <c r="L111" s="152">
        <v>0</v>
      </c>
      <c r="M111" s="152">
        <v>0</v>
      </c>
      <c r="N111" s="152">
        <v>0</v>
      </c>
      <c r="O111" s="152">
        <v>0</v>
      </c>
      <c r="P111" s="152">
        <v>0</v>
      </c>
      <c r="Q111" s="152">
        <f t="shared" ref="Q111" si="54">F111+K111</f>
        <v>14608</v>
      </c>
      <c r="R111" s="125"/>
    </row>
    <row r="112" spans="1:20" s="221" customFormat="1" ht="16.5" customHeight="1">
      <c r="A112" s="217"/>
      <c r="B112" s="198"/>
      <c r="C112" s="198" t="s">
        <v>333</v>
      </c>
      <c r="D112" s="198"/>
      <c r="E112" s="200" t="s">
        <v>321</v>
      </c>
      <c r="F112" s="220">
        <f>F113</f>
        <v>0</v>
      </c>
      <c r="G112" s="220">
        <f t="shared" ref="G112:N113" si="55">G113</f>
        <v>0</v>
      </c>
      <c r="H112" s="220">
        <f t="shared" si="55"/>
        <v>0</v>
      </c>
      <c r="I112" s="220">
        <f t="shared" si="55"/>
        <v>0</v>
      </c>
      <c r="J112" s="220">
        <f t="shared" si="55"/>
        <v>0</v>
      </c>
      <c r="K112" s="220">
        <f t="shared" si="55"/>
        <v>12300</v>
      </c>
      <c r="L112" s="220">
        <f t="shared" ref="L112" si="56">L113</f>
        <v>0</v>
      </c>
      <c r="M112" s="220">
        <f t="shared" ref="M112" si="57">M113</f>
        <v>12300</v>
      </c>
      <c r="N112" s="220">
        <f t="shared" ref="N112" si="58">N113</f>
        <v>0</v>
      </c>
      <c r="O112" s="220">
        <f t="shared" ref="O112" si="59">O113</f>
        <v>0</v>
      </c>
      <c r="P112" s="220">
        <f t="shared" ref="P112" si="60">P113</f>
        <v>0</v>
      </c>
      <c r="Q112" s="220">
        <f t="shared" ref="Q112" si="61">Q113</f>
        <v>12300</v>
      </c>
      <c r="R112" s="220">
        <f t="shared" ref="R112:S112" si="62">R115+R116+R118+R113+R117</f>
        <v>0</v>
      </c>
      <c r="S112" s="220">
        <f t="shared" si="62"/>
        <v>0</v>
      </c>
    </row>
    <row r="113" spans="1:1025" s="127" customFormat="1" ht="21.75" customHeight="1">
      <c r="A113" s="125"/>
      <c r="B113" s="128" t="s">
        <v>379</v>
      </c>
      <c r="C113" s="128" t="s">
        <v>285</v>
      </c>
      <c r="D113" s="128" t="s">
        <v>286</v>
      </c>
      <c r="E113" s="129" t="s">
        <v>287</v>
      </c>
      <c r="F113" s="130">
        <f>F114</f>
        <v>0</v>
      </c>
      <c r="G113" s="130">
        <f t="shared" si="55"/>
        <v>0</v>
      </c>
      <c r="H113" s="130">
        <f t="shared" si="55"/>
        <v>0</v>
      </c>
      <c r="I113" s="130">
        <f t="shared" si="55"/>
        <v>0</v>
      </c>
      <c r="J113" s="130">
        <f t="shared" si="55"/>
        <v>0</v>
      </c>
      <c r="K113" s="130">
        <f t="shared" si="55"/>
        <v>12300</v>
      </c>
      <c r="L113" s="130">
        <f t="shared" si="55"/>
        <v>0</v>
      </c>
      <c r="M113" s="130">
        <f t="shared" ref="M113" si="63">M114</f>
        <v>12300</v>
      </c>
      <c r="N113" s="130">
        <f t="shared" si="55"/>
        <v>0</v>
      </c>
      <c r="O113" s="130">
        <f t="shared" ref="O113:P113" si="64">O114</f>
        <v>0</v>
      </c>
      <c r="P113" s="130">
        <f t="shared" si="64"/>
        <v>0</v>
      </c>
      <c r="Q113" s="130">
        <f>Q114</f>
        <v>12300</v>
      </c>
      <c r="R113" s="125"/>
    </row>
    <row r="114" spans="1:1025" s="231" customFormat="1" ht="18" customHeight="1">
      <c r="A114" s="226"/>
      <c r="B114" s="227"/>
      <c r="C114" s="227"/>
      <c r="D114" s="227"/>
      <c r="E114" s="228" t="s">
        <v>203</v>
      </c>
      <c r="F114" s="117">
        <v>0</v>
      </c>
      <c r="G114" s="117">
        <v>0</v>
      </c>
      <c r="H114" s="117">
        <v>0</v>
      </c>
      <c r="I114" s="117">
        <v>0</v>
      </c>
      <c r="J114" s="229">
        <v>0</v>
      </c>
      <c r="K114" s="117">
        <f>M114</f>
        <v>12300</v>
      </c>
      <c r="L114" s="117">
        <v>0</v>
      </c>
      <c r="M114" s="259">
        <v>12300</v>
      </c>
      <c r="N114" s="117">
        <v>0</v>
      </c>
      <c r="O114" s="117">
        <v>0</v>
      </c>
      <c r="P114" s="117">
        <v>0</v>
      </c>
      <c r="Q114" s="230">
        <f>F114+K114</f>
        <v>12300</v>
      </c>
      <c r="R114" s="226"/>
    </row>
    <row r="115" spans="1:1025" s="196" customFormat="1" ht="21.75" customHeight="1">
      <c r="A115" s="190"/>
      <c r="B115" s="191" t="s">
        <v>291</v>
      </c>
      <c r="C115" s="192"/>
      <c r="D115" s="193"/>
      <c r="E115" s="194" t="s">
        <v>370</v>
      </c>
      <c r="F115" s="195">
        <f>F116</f>
        <v>4170478</v>
      </c>
      <c r="G115" s="195">
        <f t="shared" ref="G115:S115" si="65">G116</f>
        <v>3770478</v>
      </c>
      <c r="H115" s="195">
        <f t="shared" si="65"/>
        <v>769000</v>
      </c>
      <c r="I115" s="195">
        <f t="shared" si="65"/>
        <v>25000</v>
      </c>
      <c r="J115" s="195">
        <f t="shared" si="65"/>
        <v>0</v>
      </c>
      <c r="K115" s="195">
        <f t="shared" si="65"/>
        <v>1152640</v>
      </c>
      <c r="L115" s="195">
        <f t="shared" si="65"/>
        <v>1152640</v>
      </c>
      <c r="M115" s="195">
        <f t="shared" si="65"/>
        <v>0</v>
      </c>
      <c r="N115" s="195">
        <f t="shared" si="65"/>
        <v>0</v>
      </c>
      <c r="O115" s="195">
        <f t="shared" si="65"/>
        <v>0</v>
      </c>
      <c r="P115" s="195">
        <f t="shared" si="65"/>
        <v>1152640</v>
      </c>
      <c r="Q115" s="195">
        <f t="shared" si="65"/>
        <v>5323118</v>
      </c>
      <c r="R115" s="195">
        <f t="shared" si="65"/>
        <v>0</v>
      </c>
      <c r="S115" s="195">
        <f t="shared" si="65"/>
        <v>0</v>
      </c>
    </row>
    <row r="116" spans="1:1025" s="187" customFormat="1" ht="18" customHeight="1">
      <c r="A116" s="185"/>
      <c r="B116" s="188" t="s">
        <v>292</v>
      </c>
      <c r="C116" s="189"/>
      <c r="D116" s="134"/>
      <c r="E116" s="124" t="s">
        <v>371</v>
      </c>
      <c r="F116" s="135">
        <f>F117+F121+F119</f>
        <v>4170478</v>
      </c>
      <c r="G116" s="135">
        <f t="shared" ref="G116:Q116" si="66">G117+G121+G119</f>
        <v>3770478</v>
      </c>
      <c r="H116" s="135">
        <f t="shared" si="66"/>
        <v>769000</v>
      </c>
      <c r="I116" s="135">
        <f t="shared" si="66"/>
        <v>25000</v>
      </c>
      <c r="J116" s="135">
        <f t="shared" si="66"/>
        <v>0</v>
      </c>
      <c r="K116" s="135">
        <f t="shared" si="66"/>
        <v>1152640</v>
      </c>
      <c r="L116" s="135">
        <f t="shared" si="66"/>
        <v>1152640</v>
      </c>
      <c r="M116" s="135">
        <f t="shared" si="66"/>
        <v>0</v>
      </c>
      <c r="N116" s="135">
        <f t="shared" si="66"/>
        <v>0</v>
      </c>
      <c r="O116" s="135">
        <f t="shared" si="66"/>
        <v>0</v>
      </c>
      <c r="P116" s="135">
        <f t="shared" si="66"/>
        <v>1152640</v>
      </c>
      <c r="Q116" s="135">
        <f t="shared" si="66"/>
        <v>5323118</v>
      </c>
      <c r="R116" s="185"/>
    </row>
    <row r="117" spans="1:1025" s="187" customFormat="1" ht="15.75" customHeight="1">
      <c r="A117" s="185"/>
      <c r="B117" s="188"/>
      <c r="C117" s="188" t="s">
        <v>192</v>
      </c>
      <c r="D117" s="134"/>
      <c r="E117" s="124" t="s">
        <v>193</v>
      </c>
      <c r="F117" s="135">
        <f t="shared" ref="F117:P117" si="67">F118</f>
        <v>997872</v>
      </c>
      <c r="G117" s="135">
        <f t="shared" si="67"/>
        <v>997872</v>
      </c>
      <c r="H117" s="135">
        <f t="shared" si="67"/>
        <v>769000</v>
      </c>
      <c r="I117" s="135">
        <f t="shared" si="67"/>
        <v>25000</v>
      </c>
      <c r="J117" s="135">
        <f t="shared" si="67"/>
        <v>0</v>
      </c>
      <c r="K117" s="135">
        <f t="shared" si="67"/>
        <v>0</v>
      </c>
      <c r="L117" s="135">
        <f t="shared" si="67"/>
        <v>0</v>
      </c>
      <c r="M117" s="135">
        <f t="shared" si="67"/>
        <v>0</v>
      </c>
      <c r="N117" s="135">
        <f t="shared" si="67"/>
        <v>0</v>
      </c>
      <c r="O117" s="135">
        <f t="shared" si="67"/>
        <v>0</v>
      </c>
      <c r="P117" s="135">
        <f t="shared" si="67"/>
        <v>0</v>
      </c>
      <c r="Q117" s="201">
        <f>F117+K117</f>
        <v>997872</v>
      </c>
      <c r="R117" s="185"/>
    </row>
    <row r="118" spans="1:1025" s="127" customFormat="1" ht="36.75" customHeight="1">
      <c r="A118" s="125"/>
      <c r="B118" s="126">
        <v>3710160</v>
      </c>
      <c r="C118" s="126" t="s">
        <v>195</v>
      </c>
      <c r="D118" s="126" t="s">
        <v>196</v>
      </c>
      <c r="E118" s="150" t="s">
        <v>197</v>
      </c>
      <c r="F118" s="130">
        <f>G118</f>
        <v>997872</v>
      </c>
      <c r="G118" s="258">
        <f>1000000-2128</f>
        <v>997872</v>
      </c>
      <c r="H118" s="258">
        <f>750000+19000</f>
        <v>769000</v>
      </c>
      <c r="I118" s="269">
        <v>25000</v>
      </c>
      <c r="J118" s="130">
        <v>0</v>
      </c>
      <c r="K118" s="130">
        <f>M118</f>
        <v>0</v>
      </c>
      <c r="L118" s="130">
        <v>0</v>
      </c>
      <c r="M118" s="152">
        <v>0</v>
      </c>
      <c r="N118" s="130">
        <v>0</v>
      </c>
      <c r="O118" s="130">
        <v>0</v>
      </c>
      <c r="P118" s="130">
        <v>0</v>
      </c>
      <c r="Q118" s="130">
        <f>K118+F118</f>
        <v>997872</v>
      </c>
      <c r="R118" s="125"/>
    </row>
    <row r="119" spans="1:1025" s="187" customFormat="1" ht="18" customHeight="1">
      <c r="A119" s="185"/>
      <c r="B119" s="133"/>
      <c r="C119" s="133" t="s">
        <v>288</v>
      </c>
      <c r="D119" s="133"/>
      <c r="E119" s="124" t="s">
        <v>289</v>
      </c>
      <c r="F119" s="135">
        <f t="shared" ref="F119:P119" si="68">F120</f>
        <v>400000</v>
      </c>
      <c r="G119" s="135">
        <f t="shared" si="68"/>
        <v>0</v>
      </c>
      <c r="H119" s="135">
        <f t="shared" si="68"/>
        <v>0</v>
      </c>
      <c r="I119" s="135">
        <f t="shared" si="68"/>
        <v>0</v>
      </c>
      <c r="J119" s="135">
        <f t="shared" si="68"/>
        <v>0</v>
      </c>
      <c r="K119" s="186">
        <f t="shared" si="68"/>
        <v>0</v>
      </c>
      <c r="L119" s="186">
        <f t="shared" si="68"/>
        <v>0</v>
      </c>
      <c r="M119" s="186">
        <f t="shared" si="68"/>
        <v>0</v>
      </c>
      <c r="N119" s="186">
        <f t="shared" si="68"/>
        <v>0</v>
      </c>
      <c r="O119" s="186">
        <f t="shared" si="68"/>
        <v>0</v>
      </c>
      <c r="P119" s="186">
        <f t="shared" si="68"/>
        <v>0</v>
      </c>
      <c r="Q119" s="201">
        <f>F119+K119</f>
        <v>400000</v>
      </c>
      <c r="R119" s="185"/>
    </row>
    <row r="120" spans="1:1025" s="127" customFormat="1" ht="18.75" customHeight="1">
      <c r="A120" s="125"/>
      <c r="B120" s="128" t="s">
        <v>368</v>
      </c>
      <c r="C120" s="126">
        <v>8700</v>
      </c>
      <c r="D120" s="128" t="s">
        <v>290</v>
      </c>
      <c r="E120" s="153" t="s">
        <v>369</v>
      </c>
      <c r="F120" s="258">
        <f>100000+500000-200000</f>
        <v>400000</v>
      </c>
      <c r="G120" s="130">
        <v>0</v>
      </c>
      <c r="H120" s="130">
        <v>0</v>
      </c>
      <c r="I120" s="130">
        <v>0</v>
      </c>
      <c r="J120" s="131">
        <v>0</v>
      </c>
      <c r="K120" s="130">
        <v>0</v>
      </c>
      <c r="L120" s="130">
        <v>0</v>
      </c>
      <c r="M120" s="130">
        <v>0</v>
      </c>
      <c r="N120" s="130">
        <v>0</v>
      </c>
      <c r="O120" s="130">
        <v>0</v>
      </c>
      <c r="P120" s="130">
        <v>0</v>
      </c>
      <c r="Q120" s="154">
        <f>F120+K120</f>
        <v>400000</v>
      </c>
      <c r="R120" s="125"/>
    </row>
    <row r="121" spans="1:1025" s="207" customFormat="1" ht="16.5" customHeight="1">
      <c r="A121" s="202"/>
      <c r="B121" s="203"/>
      <c r="C121" s="204" t="s">
        <v>335</v>
      </c>
      <c r="D121" s="203" t="s">
        <v>303</v>
      </c>
      <c r="E121" s="205" t="s">
        <v>302</v>
      </c>
      <c r="F121" s="206">
        <f t="shared" ref="F121:Q121" si="69">F122+F123+F124</f>
        <v>2772606</v>
      </c>
      <c r="G121" s="206">
        <f t="shared" si="69"/>
        <v>2772606</v>
      </c>
      <c r="H121" s="206">
        <f t="shared" si="69"/>
        <v>0</v>
      </c>
      <c r="I121" s="206">
        <f t="shared" si="69"/>
        <v>0</v>
      </c>
      <c r="J121" s="206">
        <f t="shared" si="69"/>
        <v>0</v>
      </c>
      <c r="K121" s="206">
        <f t="shared" si="69"/>
        <v>1152640</v>
      </c>
      <c r="L121" s="206">
        <f t="shared" si="69"/>
        <v>1152640</v>
      </c>
      <c r="M121" s="206">
        <f t="shared" si="69"/>
        <v>0</v>
      </c>
      <c r="N121" s="206">
        <f t="shared" si="69"/>
        <v>0</v>
      </c>
      <c r="O121" s="206">
        <f t="shared" si="69"/>
        <v>0</v>
      </c>
      <c r="P121" s="206">
        <f t="shared" si="69"/>
        <v>1152640</v>
      </c>
      <c r="Q121" s="206">
        <f t="shared" si="69"/>
        <v>3925246</v>
      </c>
      <c r="R121" s="202"/>
    </row>
    <row r="122" spans="1:1025" s="95" customFormat="1" ht="60" customHeight="1">
      <c r="A122" s="94"/>
      <c r="B122" s="155">
        <v>3719730</v>
      </c>
      <c r="C122" s="234">
        <v>9730</v>
      </c>
      <c r="D122" s="54" t="s">
        <v>294</v>
      </c>
      <c r="E122" s="149" t="s">
        <v>334</v>
      </c>
      <c r="F122" s="140">
        <f>G122</f>
        <v>263078</v>
      </c>
      <c r="G122" s="253">
        <v>263078</v>
      </c>
      <c r="H122" s="140">
        <v>0</v>
      </c>
      <c r="I122" s="140">
        <v>0</v>
      </c>
      <c r="J122" s="140">
        <v>0</v>
      </c>
      <c r="K122" s="140">
        <v>0</v>
      </c>
      <c r="L122" s="140">
        <v>0</v>
      </c>
      <c r="M122" s="140">
        <v>0</v>
      </c>
      <c r="N122" s="140">
        <v>0</v>
      </c>
      <c r="O122" s="140">
        <v>0</v>
      </c>
      <c r="P122" s="140">
        <v>0</v>
      </c>
      <c r="Q122" s="250">
        <f>F122+K122</f>
        <v>263078</v>
      </c>
      <c r="R122" s="94"/>
    </row>
    <row r="123" spans="1:1025" s="159" customFormat="1" ht="25.5" customHeight="1">
      <c r="A123" s="157"/>
      <c r="B123" s="155">
        <v>3719770</v>
      </c>
      <c r="C123" s="155" t="s">
        <v>293</v>
      </c>
      <c r="D123" s="155" t="s">
        <v>294</v>
      </c>
      <c r="E123" s="158" t="s">
        <v>295</v>
      </c>
      <c r="F123" s="140">
        <f>G123</f>
        <v>1880227</v>
      </c>
      <c r="G123" s="253">
        <f>1581927+148300+500000-500000+150000</f>
        <v>1880227</v>
      </c>
      <c r="H123" s="140">
        <v>0</v>
      </c>
      <c r="I123" s="140">
        <v>0</v>
      </c>
      <c r="J123" s="140">
        <v>0</v>
      </c>
      <c r="K123" s="140">
        <f>L123</f>
        <v>500000</v>
      </c>
      <c r="L123" s="239">
        <v>500000</v>
      </c>
      <c r="M123" s="140">
        <v>0</v>
      </c>
      <c r="N123" s="140">
        <v>0</v>
      </c>
      <c r="O123" s="140">
        <v>0</v>
      </c>
      <c r="P123" s="140">
        <f>L123</f>
        <v>500000</v>
      </c>
      <c r="Q123" s="156">
        <f>F123+K123</f>
        <v>2380227</v>
      </c>
      <c r="R123" s="157"/>
    </row>
    <row r="124" spans="1:1025" s="159" customFormat="1" ht="39.75" customHeight="1">
      <c r="A124" s="157"/>
      <c r="B124" s="171">
        <v>3719800</v>
      </c>
      <c r="C124" s="176">
        <v>9800</v>
      </c>
      <c r="D124" s="177" t="s">
        <v>294</v>
      </c>
      <c r="E124" s="178" t="s">
        <v>347</v>
      </c>
      <c r="F124" s="140">
        <f>G124</f>
        <v>629301</v>
      </c>
      <c r="G124" s="253">
        <f>580000+50000-500000+29301+30000+280000+50000+102640-102640+110000</f>
        <v>629301</v>
      </c>
      <c r="H124" s="140">
        <v>0</v>
      </c>
      <c r="I124" s="140">
        <v>0</v>
      </c>
      <c r="J124" s="140">
        <v>0</v>
      </c>
      <c r="K124" s="140">
        <f>L124</f>
        <v>652640</v>
      </c>
      <c r="L124" s="270">
        <f>500000+50000+102640</f>
        <v>652640</v>
      </c>
      <c r="M124" s="140">
        <v>0</v>
      </c>
      <c r="N124" s="140">
        <v>0</v>
      </c>
      <c r="O124" s="140">
        <v>0</v>
      </c>
      <c r="P124" s="140">
        <f>L124</f>
        <v>652640</v>
      </c>
      <c r="Q124" s="156">
        <f>F124+K124</f>
        <v>1281941</v>
      </c>
      <c r="R124" s="157"/>
    </row>
    <row r="125" spans="1:1025" s="136" customFormat="1" ht="18.75" customHeight="1">
      <c r="A125" s="132"/>
      <c r="B125" s="134"/>
      <c r="C125" s="134"/>
      <c r="D125" s="134"/>
      <c r="E125" s="208" t="s">
        <v>296</v>
      </c>
      <c r="F125" s="135">
        <f t="shared" ref="F125:S125" si="70">F115+F12+F104</f>
        <v>91576252</v>
      </c>
      <c r="G125" s="135">
        <f t="shared" si="70"/>
        <v>88636454</v>
      </c>
      <c r="H125" s="135">
        <f t="shared" si="70"/>
        <v>55080716</v>
      </c>
      <c r="I125" s="135">
        <f t="shared" si="70"/>
        <v>6020815</v>
      </c>
      <c r="J125" s="135">
        <f t="shared" si="70"/>
        <v>2539798</v>
      </c>
      <c r="K125" s="135">
        <f t="shared" si="70"/>
        <v>12135551</v>
      </c>
      <c r="L125" s="135">
        <f t="shared" si="70"/>
        <v>8716173</v>
      </c>
      <c r="M125" s="135">
        <f t="shared" si="70"/>
        <v>1138901</v>
      </c>
      <c r="N125" s="135">
        <f t="shared" si="70"/>
        <v>0</v>
      </c>
      <c r="O125" s="135">
        <f t="shared" si="70"/>
        <v>0</v>
      </c>
      <c r="P125" s="135">
        <f t="shared" si="70"/>
        <v>10996650</v>
      </c>
      <c r="Q125" s="135">
        <f t="shared" si="70"/>
        <v>103711803</v>
      </c>
      <c r="R125" s="135">
        <f t="shared" si="70"/>
        <v>0</v>
      </c>
      <c r="S125" s="135">
        <f t="shared" si="70"/>
        <v>0</v>
      </c>
    </row>
    <row r="126" spans="1:1025" s="184" customFormat="1" ht="31.5" customHeight="1">
      <c r="C126" s="181"/>
      <c r="D126" s="304" t="s">
        <v>375</v>
      </c>
      <c r="E126" s="304"/>
      <c r="F126" s="183"/>
      <c r="H126" s="182" t="s">
        <v>156</v>
      </c>
    </row>
    <row r="127" spans="1:1025" ht="21" customHeight="1">
      <c r="A127" s="148"/>
      <c r="B127" s="148"/>
      <c r="C127" s="148"/>
      <c r="D127" s="148"/>
      <c r="G127" s="166"/>
      <c r="K127" s="160"/>
      <c r="L127" s="148"/>
      <c r="M127" s="148"/>
      <c r="N127" s="148"/>
      <c r="O127" s="148"/>
      <c r="P127" s="148"/>
      <c r="Q127" s="148"/>
      <c r="R127" s="148"/>
      <c r="S127" s="148"/>
      <c r="T127" s="148"/>
      <c r="U127" s="148"/>
      <c r="V127" s="148"/>
      <c r="W127" s="148"/>
      <c r="X127" s="148"/>
      <c r="Y127" s="148"/>
      <c r="Z127" s="148"/>
      <c r="AA127" s="148"/>
      <c r="AB127" s="148"/>
      <c r="AC127" s="148"/>
      <c r="AD127" s="148"/>
      <c r="AE127" s="148"/>
      <c r="AF127" s="148"/>
      <c r="AG127" s="148"/>
      <c r="AH127" s="148"/>
      <c r="AI127" s="148"/>
      <c r="AJ127" s="148"/>
      <c r="AK127" s="148"/>
      <c r="AL127" s="148"/>
      <c r="AM127" s="148"/>
      <c r="AN127" s="148"/>
      <c r="AO127" s="148"/>
      <c r="AP127" s="148"/>
      <c r="AQ127" s="148"/>
      <c r="AR127" s="148"/>
      <c r="AS127" s="148"/>
      <c r="AT127" s="148"/>
      <c r="AU127" s="148"/>
      <c r="AV127" s="148"/>
      <c r="AW127" s="148"/>
      <c r="AX127" s="148"/>
      <c r="AY127" s="148"/>
      <c r="AZ127" s="148"/>
      <c r="BA127" s="148"/>
      <c r="BB127" s="148"/>
      <c r="BC127" s="148"/>
      <c r="BD127" s="148"/>
      <c r="BE127" s="148"/>
      <c r="BF127" s="148"/>
      <c r="BG127" s="148"/>
      <c r="BH127" s="148"/>
      <c r="BI127" s="148"/>
      <c r="BJ127" s="148"/>
      <c r="BK127" s="148"/>
      <c r="BL127" s="148"/>
      <c r="BM127" s="148"/>
      <c r="BN127" s="148"/>
      <c r="BO127" s="148"/>
      <c r="BP127" s="148"/>
      <c r="BQ127" s="148"/>
      <c r="BR127" s="148"/>
      <c r="BS127" s="148"/>
      <c r="BT127" s="148"/>
      <c r="BU127" s="148"/>
      <c r="BV127" s="148"/>
      <c r="BW127" s="148"/>
      <c r="BX127" s="148"/>
      <c r="BY127" s="148"/>
      <c r="BZ127" s="148"/>
      <c r="CA127" s="148"/>
      <c r="CB127" s="148"/>
      <c r="CC127" s="148"/>
      <c r="CD127" s="148"/>
      <c r="CE127" s="148"/>
      <c r="CF127" s="148"/>
      <c r="CG127" s="148"/>
      <c r="CH127" s="148"/>
      <c r="CI127" s="148"/>
      <c r="CJ127" s="148"/>
      <c r="CK127" s="148"/>
      <c r="CL127" s="148"/>
      <c r="CM127" s="148"/>
      <c r="CN127" s="148"/>
      <c r="CO127" s="148"/>
      <c r="CP127" s="148"/>
      <c r="CQ127" s="148"/>
      <c r="CR127" s="148"/>
      <c r="CS127" s="148"/>
      <c r="CT127" s="148"/>
      <c r="CU127" s="148"/>
      <c r="CV127" s="148"/>
      <c r="CW127" s="148"/>
      <c r="CX127" s="148"/>
      <c r="CY127" s="148"/>
      <c r="CZ127" s="148"/>
      <c r="DA127" s="148"/>
      <c r="DB127" s="148"/>
      <c r="DC127" s="148"/>
      <c r="DD127" s="148"/>
      <c r="DE127" s="148"/>
      <c r="DF127" s="148"/>
      <c r="DG127" s="148"/>
      <c r="DH127" s="148"/>
      <c r="DI127" s="148"/>
      <c r="DJ127" s="148"/>
      <c r="DK127" s="148"/>
      <c r="DL127" s="148"/>
      <c r="DM127" s="148"/>
      <c r="DN127" s="148"/>
      <c r="DO127" s="148"/>
      <c r="DP127" s="148"/>
      <c r="DQ127" s="148"/>
      <c r="DR127" s="148"/>
      <c r="DS127" s="148"/>
      <c r="DT127" s="148"/>
      <c r="DU127" s="148"/>
      <c r="DV127" s="148"/>
      <c r="DW127" s="148"/>
      <c r="DX127" s="148"/>
      <c r="DY127" s="148"/>
      <c r="DZ127" s="148"/>
      <c r="EA127" s="148"/>
      <c r="EB127" s="148"/>
      <c r="EC127" s="148"/>
      <c r="ED127" s="148"/>
      <c r="EE127" s="148"/>
      <c r="EF127" s="148"/>
      <c r="EG127" s="148"/>
      <c r="EH127" s="148"/>
      <c r="EI127" s="148"/>
      <c r="EJ127" s="148"/>
      <c r="EK127" s="148"/>
      <c r="EL127" s="148"/>
      <c r="EM127" s="148"/>
      <c r="EN127" s="148"/>
      <c r="EO127" s="148"/>
      <c r="EP127" s="148"/>
      <c r="EQ127" s="148"/>
      <c r="ER127" s="148"/>
      <c r="ES127" s="148"/>
      <c r="ET127" s="148"/>
      <c r="EU127" s="148"/>
      <c r="EV127" s="148"/>
      <c r="EW127" s="148"/>
      <c r="EX127" s="148"/>
      <c r="EY127" s="148"/>
      <c r="EZ127" s="148"/>
      <c r="FA127" s="148"/>
      <c r="FB127" s="148"/>
      <c r="FC127" s="148"/>
      <c r="FD127" s="148"/>
      <c r="FE127" s="148"/>
      <c r="FF127" s="148"/>
      <c r="FG127" s="148"/>
      <c r="FH127" s="148"/>
      <c r="FI127" s="148"/>
      <c r="FJ127" s="148"/>
      <c r="FK127" s="148"/>
      <c r="FL127" s="148"/>
      <c r="FM127" s="148"/>
      <c r="FN127" s="148"/>
      <c r="FO127" s="148"/>
      <c r="FP127" s="148"/>
      <c r="FQ127" s="148"/>
      <c r="FR127" s="148"/>
      <c r="FS127" s="148"/>
      <c r="FT127" s="148"/>
      <c r="FU127" s="148"/>
      <c r="FV127" s="148"/>
      <c r="FW127" s="148"/>
      <c r="FX127" s="148"/>
      <c r="FY127" s="148"/>
      <c r="FZ127" s="148"/>
      <c r="GA127" s="148"/>
      <c r="GB127" s="148"/>
      <c r="GC127" s="148"/>
      <c r="GD127" s="148"/>
      <c r="GE127" s="148"/>
      <c r="GF127" s="148"/>
      <c r="GG127" s="148"/>
      <c r="GH127" s="148"/>
      <c r="GI127" s="148"/>
      <c r="GJ127" s="148"/>
      <c r="GK127" s="148"/>
      <c r="GL127" s="148"/>
      <c r="GM127" s="148"/>
      <c r="GN127" s="148"/>
      <c r="GO127" s="148"/>
      <c r="GP127" s="148"/>
      <c r="GQ127" s="148"/>
      <c r="GR127" s="148"/>
      <c r="GS127" s="148"/>
      <c r="GT127" s="148"/>
      <c r="GU127" s="148"/>
      <c r="GV127" s="148"/>
      <c r="GW127" s="148"/>
      <c r="GX127" s="148"/>
      <c r="GY127" s="148"/>
      <c r="GZ127" s="148"/>
      <c r="HA127" s="148"/>
      <c r="HB127" s="148"/>
      <c r="HC127" s="148"/>
      <c r="HD127" s="148"/>
      <c r="HE127" s="148"/>
      <c r="HF127" s="148"/>
      <c r="HG127" s="148"/>
      <c r="HH127" s="148"/>
      <c r="HI127" s="148"/>
      <c r="HJ127" s="148"/>
      <c r="HK127" s="148"/>
      <c r="HL127" s="148"/>
      <c r="HM127" s="148"/>
      <c r="HN127" s="148"/>
      <c r="HO127" s="148"/>
      <c r="HP127" s="148"/>
      <c r="HQ127" s="148"/>
      <c r="HR127" s="148"/>
      <c r="HS127" s="148"/>
      <c r="HT127" s="148"/>
      <c r="HU127" s="148"/>
      <c r="HV127" s="148"/>
      <c r="HW127" s="148"/>
      <c r="HX127" s="148"/>
      <c r="HY127" s="148"/>
      <c r="HZ127" s="148"/>
      <c r="IA127" s="148"/>
      <c r="IB127" s="148"/>
      <c r="IC127" s="148"/>
      <c r="ID127" s="148"/>
      <c r="IE127" s="148"/>
      <c r="IF127" s="148"/>
      <c r="IG127" s="148"/>
      <c r="IH127" s="148"/>
      <c r="II127" s="148"/>
      <c r="IJ127" s="148"/>
      <c r="IK127" s="148"/>
      <c r="IL127" s="148"/>
      <c r="IM127" s="148"/>
      <c r="IN127" s="148"/>
      <c r="IO127" s="148"/>
      <c r="IP127" s="148"/>
      <c r="IQ127" s="148"/>
      <c r="IR127" s="148"/>
      <c r="IS127" s="148"/>
      <c r="IT127" s="148"/>
      <c r="IU127" s="148"/>
      <c r="IV127" s="148"/>
      <c r="IW127" s="148"/>
      <c r="IX127" s="148"/>
      <c r="IY127" s="148"/>
      <c r="IZ127" s="148"/>
      <c r="JA127" s="148"/>
      <c r="JB127" s="148"/>
      <c r="JC127" s="148"/>
      <c r="JD127" s="148"/>
      <c r="JE127" s="148"/>
      <c r="JF127" s="148"/>
      <c r="JG127" s="148"/>
      <c r="JH127" s="148"/>
      <c r="JI127" s="148"/>
      <c r="JJ127" s="148"/>
      <c r="JK127" s="148"/>
      <c r="JL127" s="148"/>
      <c r="JM127" s="148"/>
      <c r="JN127" s="148"/>
      <c r="JO127" s="148"/>
      <c r="JP127" s="148"/>
      <c r="JQ127" s="148"/>
      <c r="JR127" s="148"/>
      <c r="JS127" s="148"/>
      <c r="JT127" s="148"/>
      <c r="JU127" s="148"/>
      <c r="JV127" s="148"/>
      <c r="JW127" s="148"/>
      <c r="JX127" s="148"/>
      <c r="JY127" s="148"/>
      <c r="JZ127" s="148"/>
      <c r="KA127" s="148"/>
      <c r="KB127" s="148"/>
      <c r="KC127" s="148"/>
      <c r="KD127" s="148"/>
      <c r="KE127" s="148"/>
      <c r="KF127" s="148"/>
      <c r="KG127" s="148"/>
      <c r="KH127" s="148"/>
      <c r="KI127" s="148"/>
      <c r="KJ127" s="148"/>
      <c r="KK127" s="148"/>
      <c r="KL127" s="148"/>
      <c r="KM127" s="148"/>
      <c r="KN127" s="148"/>
      <c r="KO127" s="148"/>
      <c r="KP127" s="148"/>
      <c r="KQ127" s="148"/>
      <c r="KR127" s="148"/>
      <c r="KS127" s="148"/>
      <c r="KT127" s="148"/>
      <c r="KU127" s="148"/>
      <c r="KV127" s="148"/>
      <c r="KW127" s="148"/>
      <c r="KX127" s="148"/>
      <c r="KY127" s="148"/>
      <c r="KZ127" s="148"/>
      <c r="LA127" s="148"/>
      <c r="LB127" s="148"/>
      <c r="LC127" s="148"/>
      <c r="LD127" s="148"/>
      <c r="LE127" s="148"/>
      <c r="LF127" s="148"/>
      <c r="LG127" s="148"/>
      <c r="LH127" s="148"/>
      <c r="LI127" s="148"/>
      <c r="LJ127" s="148"/>
      <c r="LK127" s="148"/>
      <c r="LL127" s="148"/>
      <c r="LM127" s="148"/>
      <c r="LN127" s="148"/>
      <c r="LO127" s="148"/>
      <c r="LP127" s="148"/>
      <c r="LQ127" s="148"/>
      <c r="LR127" s="148"/>
      <c r="LS127" s="148"/>
      <c r="LT127" s="148"/>
      <c r="LU127" s="148"/>
      <c r="LV127" s="148"/>
      <c r="LW127" s="148"/>
      <c r="LX127" s="148"/>
      <c r="LY127" s="148"/>
      <c r="LZ127" s="148"/>
      <c r="MA127" s="148"/>
      <c r="MB127" s="148"/>
      <c r="MC127" s="148"/>
      <c r="MD127" s="148"/>
      <c r="ME127" s="148"/>
      <c r="MF127" s="148"/>
      <c r="MG127" s="148"/>
      <c r="MH127" s="148"/>
      <c r="MI127" s="148"/>
      <c r="MJ127" s="148"/>
      <c r="MK127" s="148"/>
      <c r="ML127" s="148"/>
      <c r="MM127" s="148"/>
      <c r="MN127" s="148"/>
      <c r="MO127" s="148"/>
      <c r="MP127" s="148"/>
      <c r="MQ127" s="148"/>
      <c r="MR127" s="148"/>
      <c r="MS127" s="148"/>
      <c r="MT127" s="148"/>
      <c r="MU127" s="148"/>
      <c r="MV127" s="148"/>
      <c r="MW127" s="148"/>
      <c r="MX127" s="148"/>
      <c r="MY127" s="148"/>
      <c r="MZ127" s="148"/>
      <c r="NA127" s="148"/>
      <c r="NB127" s="148"/>
      <c r="NC127" s="148"/>
      <c r="ND127" s="148"/>
      <c r="NE127" s="148"/>
      <c r="NF127" s="148"/>
      <c r="NG127" s="148"/>
      <c r="NH127" s="148"/>
      <c r="NI127" s="148"/>
      <c r="NJ127" s="148"/>
      <c r="NK127" s="148"/>
      <c r="NL127" s="148"/>
      <c r="NM127" s="148"/>
      <c r="NN127" s="148"/>
      <c r="NO127" s="148"/>
      <c r="NP127" s="148"/>
      <c r="NQ127" s="148"/>
      <c r="NR127" s="148"/>
      <c r="NS127" s="148"/>
      <c r="NT127" s="148"/>
      <c r="NU127" s="148"/>
      <c r="NV127" s="148"/>
      <c r="NW127" s="148"/>
      <c r="NX127" s="148"/>
      <c r="NY127" s="148"/>
      <c r="NZ127" s="148"/>
      <c r="OA127" s="148"/>
      <c r="OB127" s="148"/>
      <c r="OC127" s="148"/>
      <c r="OD127" s="148"/>
      <c r="OE127" s="148"/>
      <c r="OF127" s="148"/>
      <c r="OG127" s="148"/>
      <c r="OH127" s="148"/>
      <c r="OI127" s="148"/>
      <c r="OJ127" s="148"/>
      <c r="OK127" s="148"/>
      <c r="OL127" s="148"/>
      <c r="OM127" s="148"/>
      <c r="ON127" s="148"/>
      <c r="OO127" s="148"/>
      <c r="OP127" s="148"/>
      <c r="OQ127" s="148"/>
      <c r="OR127" s="148"/>
      <c r="OS127" s="148"/>
      <c r="OT127" s="148"/>
      <c r="OU127" s="148"/>
      <c r="OV127" s="148"/>
      <c r="OW127" s="148"/>
      <c r="OX127" s="148"/>
      <c r="OY127" s="148"/>
      <c r="OZ127" s="148"/>
      <c r="PA127" s="148"/>
      <c r="PB127" s="148"/>
      <c r="PC127" s="148"/>
      <c r="PD127" s="148"/>
      <c r="PE127" s="148"/>
      <c r="PF127" s="148"/>
      <c r="PG127" s="148"/>
      <c r="PH127" s="148"/>
      <c r="PI127" s="148"/>
      <c r="PJ127" s="148"/>
      <c r="PK127" s="148"/>
      <c r="PL127" s="148"/>
      <c r="PM127" s="148"/>
      <c r="PN127" s="148"/>
      <c r="PO127" s="148"/>
      <c r="PP127" s="148"/>
      <c r="PQ127" s="148"/>
      <c r="PR127" s="148"/>
      <c r="PS127" s="148"/>
      <c r="PT127" s="148"/>
      <c r="PU127" s="148"/>
      <c r="PV127" s="148"/>
      <c r="PW127" s="148"/>
      <c r="PX127" s="148"/>
      <c r="PY127" s="148"/>
      <c r="PZ127" s="148"/>
      <c r="QA127" s="148"/>
      <c r="QB127" s="148"/>
      <c r="QC127" s="148"/>
      <c r="QD127" s="148"/>
      <c r="QE127" s="148"/>
      <c r="QF127" s="148"/>
      <c r="QG127" s="148"/>
      <c r="QH127" s="148"/>
      <c r="QI127" s="148"/>
      <c r="QJ127" s="148"/>
      <c r="QK127" s="148"/>
      <c r="QL127" s="148"/>
      <c r="QM127" s="148"/>
      <c r="QN127" s="148"/>
      <c r="QO127" s="148"/>
      <c r="QP127" s="148"/>
      <c r="QQ127" s="148"/>
      <c r="QR127" s="148"/>
      <c r="QS127" s="148"/>
      <c r="QT127" s="148"/>
      <c r="QU127" s="148"/>
      <c r="QV127" s="148"/>
      <c r="QW127" s="148"/>
      <c r="QX127" s="148"/>
      <c r="QY127" s="148"/>
      <c r="QZ127" s="148"/>
      <c r="RA127" s="148"/>
      <c r="RB127" s="148"/>
      <c r="RC127" s="148"/>
      <c r="RD127" s="148"/>
      <c r="RE127" s="148"/>
      <c r="RF127" s="148"/>
      <c r="RG127" s="148"/>
      <c r="RH127" s="148"/>
      <c r="RI127" s="148"/>
      <c r="RJ127" s="148"/>
      <c r="RK127" s="148"/>
      <c r="RL127" s="148"/>
      <c r="RM127" s="148"/>
      <c r="RN127" s="148"/>
      <c r="RO127" s="148"/>
      <c r="RP127" s="148"/>
      <c r="RQ127" s="148"/>
      <c r="RR127" s="148"/>
      <c r="RS127" s="148"/>
      <c r="RT127" s="148"/>
      <c r="RU127" s="148"/>
      <c r="RV127" s="148"/>
      <c r="RW127" s="148"/>
      <c r="RX127" s="148"/>
      <c r="RY127" s="148"/>
      <c r="RZ127" s="148"/>
      <c r="SA127" s="148"/>
      <c r="SB127" s="148"/>
      <c r="SC127" s="148"/>
      <c r="SD127" s="148"/>
      <c r="SE127" s="148"/>
      <c r="SF127" s="148"/>
      <c r="SG127" s="148"/>
      <c r="SH127" s="148"/>
      <c r="SI127" s="148"/>
      <c r="SJ127" s="148"/>
      <c r="SK127" s="148"/>
      <c r="SL127" s="148"/>
      <c r="SM127" s="148"/>
      <c r="SN127" s="148"/>
      <c r="SO127" s="148"/>
      <c r="SP127" s="148"/>
      <c r="SQ127" s="148"/>
      <c r="SR127" s="148"/>
      <c r="SS127" s="148"/>
      <c r="ST127" s="148"/>
      <c r="SU127" s="148"/>
      <c r="SV127" s="148"/>
      <c r="SW127" s="148"/>
      <c r="SX127" s="148"/>
      <c r="SY127" s="148"/>
      <c r="SZ127" s="148"/>
      <c r="TA127" s="148"/>
      <c r="TB127" s="148"/>
      <c r="TC127" s="148"/>
      <c r="TD127" s="148"/>
      <c r="TE127" s="148"/>
      <c r="TF127" s="148"/>
      <c r="TG127" s="148"/>
      <c r="TH127" s="148"/>
      <c r="TI127" s="148"/>
      <c r="TJ127" s="148"/>
      <c r="TK127" s="148"/>
      <c r="TL127" s="148"/>
      <c r="TM127" s="148"/>
      <c r="TN127" s="148"/>
      <c r="TO127" s="148"/>
      <c r="TP127" s="148"/>
      <c r="TQ127" s="148"/>
      <c r="TR127" s="148"/>
      <c r="TS127" s="148"/>
      <c r="TT127" s="148"/>
      <c r="TU127" s="148"/>
      <c r="TV127" s="148"/>
      <c r="TW127" s="148"/>
      <c r="TX127" s="148"/>
      <c r="TY127" s="148"/>
      <c r="TZ127" s="148"/>
      <c r="UA127" s="148"/>
      <c r="UB127" s="148"/>
      <c r="UC127" s="148"/>
      <c r="UD127" s="148"/>
      <c r="UE127" s="148"/>
      <c r="UF127" s="148"/>
      <c r="UG127" s="148"/>
      <c r="UH127" s="148"/>
      <c r="UI127" s="148"/>
      <c r="UJ127" s="148"/>
      <c r="UK127" s="148"/>
      <c r="UL127" s="148"/>
      <c r="UM127" s="148"/>
      <c r="UN127" s="148"/>
      <c r="UO127" s="148"/>
      <c r="UP127" s="148"/>
      <c r="UQ127" s="148"/>
      <c r="UR127" s="148"/>
      <c r="US127" s="148"/>
      <c r="UT127" s="148"/>
      <c r="UU127" s="148"/>
      <c r="UV127" s="148"/>
      <c r="UW127" s="148"/>
      <c r="UX127" s="148"/>
      <c r="UY127" s="148"/>
      <c r="UZ127" s="148"/>
      <c r="VA127" s="148"/>
      <c r="VB127" s="148"/>
      <c r="VC127" s="148"/>
      <c r="VD127" s="148"/>
      <c r="VE127" s="148"/>
      <c r="VF127" s="148"/>
      <c r="VG127" s="148"/>
      <c r="VH127" s="148"/>
      <c r="VI127" s="148"/>
      <c r="VJ127" s="148"/>
      <c r="VK127" s="148"/>
      <c r="VL127" s="148"/>
      <c r="VM127" s="148"/>
      <c r="VN127" s="148"/>
      <c r="VO127" s="148"/>
      <c r="VP127" s="148"/>
      <c r="VQ127" s="148"/>
      <c r="VR127" s="148"/>
      <c r="VS127" s="148"/>
      <c r="VT127" s="148"/>
      <c r="VU127" s="148"/>
      <c r="VV127" s="148"/>
      <c r="VW127" s="148"/>
      <c r="VX127" s="148"/>
      <c r="VY127" s="148"/>
      <c r="VZ127" s="148"/>
      <c r="WA127" s="148"/>
      <c r="WB127" s="148"/>
      <c r="WC127" s="148"/>
      <c r="WD127" s="148"/>
      <c r="WE127" s="148"/>
      <c r="WF127" s="148"/>
      <c r="WG127" s="148"/>
      <c r="WH127" s="148"/>
      <c r="WI127" s="148"/>
      <c r="WJ127" s="148"/>
      <c r="WK127" s="148"/>
      <c r="WL127" s="148"/>
      <c r="WM127" s="148"/>
      <c r="WN127" s="148"/>
      <c r="WO127" s="148"/>
      <c r="WP127" s="148"/>
      <c r="WQ127" s="148"/>
      <c r="WR127" s="148"/>
      <c r="WS127" s="148"/>
      <c r="WT127" s="148"/>
      <c r="WU127" s="148"/>
      <c r="WV127" s="148"/>
      <c r="WW127" s="148"/>
      <c r="WX127" s="148"/>
      <c r="WY127" s="148"/>
      <c r="WZ127" s="148"/>
      <c r="XA127" s="148"/>
      <c r="XB127" s="148"/>
      <c r="XC127" s="148"/>
      <c r="XD127" s="148"/>
      <c r="XE127" s="148"/>
      <c r="XF127" s="148"/>
      <c r="XG127" s="148"/>
      <c r="XH127" s="148"/>
      <c r="XI127" s="148"/>
      <c r="XJ127" s="148"/>
      <c r="XK127" s="148"/>
      <c r="XL127" s="148"/>
      <c r="XM127" s="148"/>
      <c r="XN127" s="148"/>
      <c r="XO127" s="148"/>
      <c r="XP127" s="148"/>
      <c r="XQ127" s="148"/>
      <c r="XR127" s="148"/>
      <c r="XS127" s="148"/>
      <c r="XT127" s="148"/>
      <c r="XU127" s="148"/>
      <c r="XV127" s="148"/>
      <c r="XW127" s="148"/>
      <c r="XX127" s="148"/>
      <c r="XY127" s="148"/>
      <c r="XZ127" s="148"/>
      <c r="YA127" s="148"/>
      <c r="YB127" s="148"/>
      <c r="YC127" s="148"/>
      <c r="YD127" s="148"/>
      <c r="YE127" s="148"/>
      <c r="YF127" s="148"/>
      <c r="YG127" s="148"/>
      <c r="YH127" s="148"/>
      <c r="YI127" s="148"/>
      <c r="YJ127" s="148"/>
      <c r="YK127" s="148"/>
      <c r="YL127" s="148"/>
      <c r="YM127" s="148"/>
      <c r="YN127" s="148"/>
      <c r="YO127" s="148"/>
      <c r="YP127" s="148"/>
      <c r="YQ127" s="148"/>
      <c r="YR127" s="148"/>
      <c r="YS127" s="148"/>
      <c r="YT127" s="148"/>
      <c r="YU127" s="148"/>
      <c r="YV127" s="148"/>
      <c r="YW127" s="148"/>
      <c r="YX127" s="148"/>
      <c r="YY127" s="148"/>
      <c r="YZ127" s="148"/>
      <c r="ZA127" s="148"/>
      <c r="ZB127" s="148"/>
      <c r="ZC127" s="148"/>
      <c r="ZD127" s="148"/>
      <c r="ZE127" s="148"/>
      <c r="ZF127" s="148"/>
      <c r="ZG127" s="148"/>
      <c r="ZH127" s="148"/>
      <c r="ZI127" s="148"/>
      <c r="ZJ127" s="148"/>
      <c r="ZK127" s="148"/>
      <c r="ZL127" s="148"/>
      <c r="ZM127" s="148"/>
      <c r="ZN127" s="148"/>
      <c r="ZO127" s="148"/>
      <c r="ZP127" s="148"/>
      <c r="ZQ127" s="148"/>
      <c r="ZR127" s="148"/>
      <c r="ZS127" s="148"/>
      <c r="ZT127" s="148"/>
      <c r="ZU127" s="148"/>
      <c r="ZV127" s="148"/>
      <c r="ZW127" s="148"/>
      <c r="ZX127" s="148"/>
      <c r="ZY127" s="148"/>
      <c r="ZZ127" s="148"/>
      <c r="AAA127" s="148"/>
      <c r="AAB127" s="148"/>
      <c r="AAC127" s="148"/>
      <c r="AAD127" s="148"/>
      <c r="AAE127" s="148"/>
      <c r="AAF127" s="148"/>
      <c r="AAG127" s="148"/>
      <c r="AAH127" s="148"/>
      <c r="AAI127" s="148"/>
      <c r="AAJ127" s="148"/>
      <c r="AAK127" s="148"/>
      <c r="AAL127" s="148"/>
      <c r="AAM127" s="148"/>
      <c r="AAN127" s="148"/>
      <c r="AAO127" s="148"/>
      <c r="AAP127" s="148"/>
      <c r="AAQ127" s="148"/>
      <c r="AAR127" s="148"/>
      <c r="AAS127" s="148"/>
      <c r="AAT127" s="148"/>
      <c r="AAU127" s="148"/>
      <c r="AAV127" s="148"/>
      <c r="AAW127" s="148"/>
      <c r="AAX127" s="148"/>
      <c r="AAY127" s="148"/>
      <c r="AAZ127" s="148"/>
      <c r="ABA127" s="148"/>
      <c r="ABB127" s="148"/>
      <c r="ABC127" s="148"/>
      <c r="ABD127" s="148"/>
      <c r="ABE127" s="148"/>
      <c r="ABF127" s="148"/>
      <c r="ABG127" s="148"/>
      <c r="ABH127" s="148"/>
      <c r="ABI127" s="148"/>
      <c r="ABJ127" s="148"/>
      <c r="ABK127" s="148"/>
      <c r="ABL127" s="148"/>
      <c r="ABM127" s="148"/>
      <c r="ABN127" s="148"/>
      <c r="ABO127" s="148"/>
      <c r="ABP127" s="148"/>
      <c r="ABQ127" s="148"/>
      <c r="ABR127" s="148"/>
      <c r="ABS127" s="148"/>
      <c r="ABT127" s="148"/>
      <c r="ABU127" s="148"/>
      <c r="ABV127" s="148"/>
      <c r="ABW127" s="148"/>
      <c r="ABX127" s="148"/>
      <c r="ABY127" s="148"/>
      <c r="ABZ127" s="148"/>
      <c r="ACA127" s="148"/>
      <c r="ACB127" s="148"/>
      <c r="ACC127" s="148"/>
      <c r="ACD127" s="148"/>
      <c r="ACE127" s="148"/>
      <c r="ACF127" s="148"/>
      <c r="ACG127" s="148"/>
      <c r="ACH127" s="148"/>
      <c r="ACI127" s="148"/>
      <c r="ACJ127" s="148"/>
      <c r="ACK127" s="148"/>
      <c r="ACL127" s="148"/>
      <c r="ACM127" s="148"/>
      <c r="ACN127" s="148"/>
      <c r="ACO127" s="148"/>
      <c r="ACP127" s="148"/>
      <c r="ACQ127" s="148"/>
      <c r="ACR127" s="148"/>
      <c r="ACS127" s="148"/>
      <c r="ACT127" s="148"/>
      <c r="ACU127" s="148"/>
      <c r="ACV127" s="148"/>
      <c r="ACW127" s="148"/>
      <c r="ACX127" s="148"/>
      <c r="ACY127" s="148"/>
      <c r="ACZ127" s="148"/>
      <c r="ADA127" s="148"/>
      <c r="ADB127" s="148"/>
      <c r="ADC127" s="148"/>
      <c r="ADD127" s="148"/>
      <c r="ADE127" s="148"/>
      <c r="ADF127" s="148"/>
      <c r="ADG127" s="148"/>
      <c r="ADH127" s="148"/>
      <c r="ADI127" s="148"/>
      <c r="ADJ127" s="148"/>
      <c r="ADK127" s="148"/>
      <c r="ADL127" s="148"/>
      <c r="ADM127" s="148"/>
      <c r="ADN127" s="148"/>
      <c r="ADO127" s="148"/>
      <c r="ADP127" s="148"/>
      <c r="ADQ127" s="148"/>
      <c r="ADR127" s="148"/>
      <c r="ADS127" s="148"/>
      <c r="ADT127" s="148"/>
      <c r="ADU127" s="148"/>
      <c r="ADV127" s="148"/>
      <c r="ADW127" s="148"/>
      <c r="ADX127" s="148"/>
      <c r="ADY127" s="148"/>
      <c r="ADZ127" s="148"/>
      <c r="AEA127" s="148"/>
      <c r="AEB127" s="148"/>
      <c r="AEC127" s="148"/>
      <c r="AED127" s="148"/>
      <c r="AEE127" s="148"/>
      <c r="AEF127" s="148"/>
      <c r="AEG127" s="148"/>
      <c r="AEH127" s="148"/>
      <c r="AEI127" s="148"/>
      <c r="AEJ127" s="148"/>
      <c r="AEK127" s="148"/>
      <c r="AEL127" s="148"/>
      <c r="AEM127" s="148"/>
      <c r="AEN127" s="148"/>
      <c r="AEO127" s="148"/>
      <c r="AEP127" s="148"/>
      <c r="AEQ127" s="148"/>
      <c r="AER127" s="148"/>
      <c r="AES127" s="148"/>
      <c r="AET127" s="148"/>
      <c r="AEU127" s="148"/>
      <c r="AEV127" s="148"/>
      <c r="AEW127" s="148"/>
      <c r="AEX127" s="148"/>
      <c r="AEY127" s="148"/>
      <c r="AEZ127" s="148"/>
      <c r="AFA127" s="148"/>
      <c r="AFB127" s="148"/>
      <c r="AFC127" s="148"/>
      <c r="AFD127" s="148"/>
      <c r="AFE127" s="148"/>
      <c r="AFF127" s="148"/>
      <c r="AFG127" s="148"/>
      <c r="AFH127" s="148"/>
      <c r="AFI127" s="148"/>
      <c r="AFJ127" s="148"/>
      <c r="AFK127" s="148"/>
      <c r="AFL127" s="148"/>
      <c r="AFM127" s="148"/>
      <c r="AFN127" s="148"/>
      <c r="AFO127" s="148"/>
      <c r="AFP127" s="148"/>
      <c r="AFQ127" s="148"/>
      <c r="AFR127" s="148"/>
      <c r="AFS127" s="148"/>
      <c r="AFT127" s="148"/>
      <c r="AFU127" s="148"/>
      <c r="AFV127" s="148"/>
      <c r="AFW127" s="148"/>
      <c r="AFX127" s="148"/>
      <c r="AFY127" s="148"/>
      <c r="AFZ127" s="148"/>
      <c r="AGA127" s="148"/>
      <c r="AGB127" s="148"/>
      <c r="AGC127" s="148"/>
      <c r="AGD127" s="148"/>
      <c r="AGE127" s="148"/>
      <c r="AGF127" s="148"/>
      <c r="AGG127" s="148"/>
      <c r="AGH127" s="148"/>
      <c r="AGI127" s="148"/>
      <c r="AGJ127" s="148"/>
      <c r="AGK127" s="148"/>
      <c r="AGL127" s="148"/>
      <c r="AGM127" s="148"/>
      <c r="AGN127" s="148"/>
      <c r="AGO127" s="148"/>
      <c r="AGP127" s="148"/>
      <c r="AGQ127" s="148"/>
      <c r="AGR127" s="148"/>
      <c r="AGS127" s="148"/>
      <c r="AGT127" s="148"/>
      <c r="AGU127" s="148"/>
      <c r="AGV127" s="148"/>
      <c r="AGW127" s="148"/>
      <c r="AGX127" s="148"/>
      <c r="AGY127" s="148"/>
      <c r="AGZ127" s="148"/>
      <c r="AHA127" s="148"/>
      <c r="AHB127" s="148"/>
      <c r="AHC127" s="148"/>
      <c r="AHD127" s="148"/>
      <c r="AHE127" s="148"/>
      <c r="AHF127" s="148"/>
      <c r="AHG127" s="148"/>
      <c r="AHH127" s="148"/>
      <c r="AHI127" s="148"/>
      <c r="AHJ127" s="148"/>
      <c r="AHK127" s="148"/>
      <c r="AHL127" s="148"/>
      <c r="AHM127" s="148"/>
      <c r="AHN127" s="148"/>
      <c r="AHO127" s="148"/>
      <c r="AHP127" s="148"/>
      <c r="AHQ127" s="148"/>
      <c r="AHR127" s="148"/>
      <c r="AHS127" s="148"/>
      <c r="AHT127" s="148"/>
      <c r="AHU127" s="148"/>
      <c r="AHV127" s="148"/>
      <c r="AHW127" s="148"/>
      <c r="AHX127" s="148"/>
      <c r="AHY127" s="148"/>
      <c r="AHZ127" s="148"/>
      <c r="AIA127" s="148"/>
      <c r="AIB127" s="148"/>
      <c r="AIC127" s="148"/>
      <c r="AID127" s="148"/>
      <c r="AIE127" s="148"/>
      <c r="AIF127" s="148"/>
      <c r="AIG127" s="148"/>
      <c r="AIH127" s="148"/>
      <c r="AII127" s="148"/>
      <c r="AIJ127" s="148"/>
      <c r="AIK127" s="148"/>
      <c r="AIL127" s="148"/>
      <c r="AIM127" s="148"/>
      <c r="AIN127" s="148"/>
      <c r="AIO127" s="148"/>
      <c r="AIP127" s="148"/>
      <c r="AIQ127" s="148"/>
      <c r="AIR127" s="148"/>
      <c r="AIS127" s="148"/>
      <c r="AIT127" s="148"/>
      <c r="AIU127" s="148"/>
      <c r="AIV127" s="148"/>
      <c r="AIW127" s="148"/>
      <c r="AIX127" s="148"/>
      <c r="AIY127" s="148"/>
      <c r="AIZ127" s="148"/>
      <c r="AJA127" s="148"/>
      <c r="AJB127" s="148"/>
      <c r="AJC127" s="148"/>
      <c r="AJD127" s="148"/>
      <c r="AJE127" s="148"/>
      <c r="AJF127" s="148"/>
      <c r="AJG127" s="148"/>
      <c r="AJH127" s="148"/>
      <c r="AJI127" s="148"/>
      <c r="AJJ127" s="148"/>
      <c r="AJK127" s="148"/>
      <c r="AJL127" s="148"/>
      <c r="AJM127" s="148"/>
      <c r="AJN127" s="148"/>
      <c r="AJO127" s="148"/>
      <c r="AJP127" s="148"/>
      <c r="AJQ127" s="148"/>
      <c r="AJR127" s="148"/>
      <c r="AJS127" s="148"/>
      <c r="AJT127" s="148"/>
      <c r="AJU127" s="148"/>
      <c r="AJV127" s="148"/>
      <c r="AJW127" s="148"/>
      <c r="AJX127" s="148"/>
      <c r="AJY127" s="148"/>
      <c r="AJZ127" s="148"/>
      <c r="AKA127" s="148"/>
      <c r="AKB127" s="148"/>
      <c r="AKC127" s="148"/>
      <c r="AKD127" s="148"/>
      <c r="AKE127" s="148"/>
      <c r="AKF127" s="148"/>
      <c r="AKG127" s="148"/>
      <c r="AKH127" s="148"/>
      <c r="AKI127" s="148"/>
      <c r="AKJ127" s="148"/>
      <c r="AKK127" s="148"/>
      <c r="AKL127" s="148"/>
      <c r="AKM127" s="148"/>
      <c r="AKN127" s="148"/>
      <c r="AKO127" s="148"/>
      <c r="AKP127" s="148"/>
      <c r="AKQ127" s="148"/>
      <c r="AKR127" s="148"/>
      <c r="AKS127" s="148"/>
      <c r="AKT127" s="148"/>
      <c r="AKU127" s="148"/>
      <c r="AKV127" s="148"/>
      <c r="AKW127" s="148"/>
      <c r="AKX127" s="148"/>
      <c r="AKY127" s="148"/>
      <c r="AKZ127" s="148"/>
      <c r="ALA127" s="148"/>
      <c r="ALB127" s="148"/>
      <c r="ALC127" s="148"/>
      <c r="ALD127" s="148"/>
      <c r="ALE127" s="148"/>
      <c r="ALF127" s="148"/>
      <c r="ALG127" s="148"/>
      <c r="ALH127" s="148"/>
      <c r="ALI127" s="148"/>
      <c r="ALJ127" s="148"/>
      <c r="ALK127" s="148"/>
      <c r="ALL127" s="148"/>
      <c r="ALM127" s="148"/>
      <c r="ALN127" s="148"/>
      <c r="ALO127" s="148"/>
      <c r="ALP127" s="148"/>
      <c r="ALQ127" s="148"/>
      <c r="ALR127" s="148"/>
      <c r="ALS127" s="148"/>
      <c r="ALT127" s="148"/>
      <c r="ALU127" s="148"/>
      <c r="ALV127" s="148"/>
      <c r="ALW127" s="148"/>
      <c r="ALX127" s="148"/>
      <c r="ALY127" s="148"/>
      <c r="ALZ127" s="148"/>
      <c r="AMA127" s="148"/>
      <c r="AMB127" s="148"/>
      <c r="AMC127" s="148"/>
      <c r="AMD127" s="148"/>
      <c r="AME127" s="148"/>
      <c r="AMF127" s="148"/>
      <c r="AMG127" s="148"/>
      <c r="AMH127" s="148"/>
      <c r="AMI127" s="148"/>
      <c r="AMJ127" s="148"/>
      <c r="AMK127" s="148"/>
    </row>
    <row r="128" spans="1:1025" ht="21" customHeight="1">
      <c r="A128" s="148"/>
      <c r="B128" s="148"/>
      <c r="C128" s="148"/>
      <c r="D128" s="148"/>
      <c r="E128" s="240"/>
      <c r="F128" s="240"/>
      <c r="G128" s="241">
        <f>F120</f>
        <v>400000</v>
      </c>
      <c r="H128" s="240" t="s">
        <v>391</v>
      </c>
      <c r="I128" s="240"/>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c r="BI128" s="148"/>
      <c r="BJ128" s="148"/>
      <c r="BK128" s="148"/>
      <c r="BL128" s="148"/>
      <c r="BM128" s="148"/>
      <c r="BN128" s="148"/>
      <c r="BO128" s="148"/>
      <c r="BP128" s="148"/>
      <c r="BQ128" s="148"/>
      <c r="BR128" s="148"/>
      <c r="BS128" s="148"/>
      <c r="BT128" s="148"/>
      <c r="BU128" s="148"/>
      <c r="BV128" s="148"/>
      <c r="BW128" s="148"/>
      <c r="BX128" s="148"/>
      <c r="BY128" s="148"/>
      <c r="BZ128" s="148"/>
      <c r="CA128" s="148"/>
      <c r="CB128" s="148"/>
      <c r="CC128" s="148"/>
      <c r="CD128" s="148"/>
      <c r="CE128" s="148"/>
      <c r="CF128" s="148"/>
      <c r="CG128" s="148"/>
      <c r="CH128" s="148"/>
      <c r="CI128" s="148"/>
      <c r="CJ128" s="148"/>
      <c r="CK128" s="148"/>
      <c r="CL128" s="148"/>
      <c r="CM128" s="148"/>
      <c r="CN128" s="148"/>
      <c r="CO128" s="148"/>
      <c r="CP128" s="148"/>
      <c r="CQ128" s="148"/>
      <c r="CR128" s="148"/>
      <c r="CS128" s="148"/>
      <c r="CT128" s="148"/>
      <c r="CU128" s="148"/>
      <c r="CV128" s="148"/>
      <c r="CW128" s="148"/>
      <c r="CX128" s="148"/>
      <c r="CY128" s="148"/>
      <c r="CZ128" s="148"/>
      <c r="DA128" s="148"/>
      <c r="DB128" s="148"/>
      <c r="DC128" s="148"/>
      <c r="DD128" s="148"/>
      <c r="DE128" s="148"/>
      <c r="DF128" s="148"/>
      <c r="DG128" s="148"/>
      <c r="DH128" s="148"/>
      <c r="DI128" s="148"/>
      <c r="DJ128" s="148"/>
      <c r="DK128" s="148"/>
      <c r="DL128" s="148"/>
      <c r="DM128" s="148"/>
      <c r="DN128" s="148"/>
      <c r="DO128" s="148"/>
      <c r="DP128" s="148"/>
      <c r="DQ128" s="148"/>
      <c r="DR128" s="148"/>
      <c r="DS128" s="148"/>
      <c r="DT128" s="148"/>
      <c r="DU128" s="148"/>
      <c r="DV128" s="148"/>
      <c r="DW128" s="148"/>
      <c r="DX128" s="148"/>
      <c r="DY128" s="148"/>
      <c r="DZ128" s="148"/>
      <c r="EA128" s="148"/>
      <c r="EB128" s="148"/>
      <c r="EC128" s="148"/>
      <c r="ED128" s="148"/>
      <c r="EE128" s="148"/>
      <c r="EF128" s="148"/>
      <c r="EG128" s="148"/>
      <c r="EH128" s="148"/>
      <c r="EI128" s="148"/>
      <c r="EJ128" s="148"/>
      <c r="EK128" s="148"/>
      <c r="EL128" s="148"/>
      <c r="EM128" s="148"/>
      <c r="EN128" s="148"/>
      <c r="EO128" s="148"/>
      <c r="EP128" s="148"/>
      <c r="EQ128" s="148"/>
      <c r="ER128" s="148"/>
      <c r="ES128" s="148"/>
      <c r="ET128" s="148"/>
      <c r="EU128" s="148"/>
      <c r="EV128" s="148"/>
      <c r="EW128" s="148"/>
      <c r="EX128" s="148"/>
      <c r="EY128" s="148"/>
      <c r="EZ128" s="148"/>
      <c r="FA128" s="148"/>
      <c r="FB128" s="148"/>
      <c r="FC128" s="148"/>
      <c r="FD128" s="148"/>
      <c r="FE128" s="148"/>
      <c r="FF128" s="148"/>
      <c r="FG128" s="148"/>
      <c r="FH128" s="148"/>
      <c r="FI128" s="148"/>
      <c r="FJ128" s="148"/>
      <c r="FK128" s="148"/>
      <c r="FL128" s="148"/>
      <c r="FM128" s="148"/>
      <c r="FN128" s="148"/>
      <c r="FO128" s="148"/>
      <c r="FP128" s="148"/>
      <c r="FQ128" s="148"/>
      <c r="FR128" s="148"/>
      <c r="FS128" s="148"/>
      <c r="FT128" s="148"/>
      <c r="FU128" s="148"/>
      <c r="FV128" s="148"/>
      <c r="FW128" s="148"/>
      <c r="FX128" s="148"/>
      <c r="FY128" s="148"/>
      <c r="FZ128" s="148"/>
      <c r="GA128" s="148"/>
      <c r="GB128" s="148"/>
      <c r="GC128" s="148"/>
      <c r="GD128" s="148"/>
      <c r="GE128" s="148"/>
      <c r="GF128" s="148"/>
      <c r="GG128" s="148"/>
      <c r="GH128" s="148"/>
      <c r="GI128" s="148"/>
      <c r="GJ128" s="148"/>
      <c r="GK128" s="148"/>
      <c r="GL128" s="148"/>
      <c r="GM128" s="148"/>
      <c r="GN128" s="148"/>
      <c r="GO128" s="148"/>
      <c r="GP128" s="148"/>
      <c r="GQ128" s="148"/>
      <c r="GR128" s="148"/>
      <c r="GS128" s="148"/>
      <c r="GT128" s="148"/>
      <c r="GU128" s="148"/>
      <c r="GV128" s="148"/>
      <c r="GW128" s="148"/>
      <c r="GX128" s="148"/>
      <c r="GY128" s="148"/>
      <c r="GZ128" s="148"/>
      <c r="HA128" s="148"/>
      <c r="HB128" s="148"/>
      <c r="HC128" s="148"/>
      <c r="HD128" s="148"/>
      <c r="HE128" s="148"/>
      <c r="HF128" s="148"/>
      <c r="HG128" s="148"/>
      <c r="HH128" s="148"/>
      <c r="HI128" s="148"/>
      <c r="HJ128" s="148"/>
      <c r="HK128" s="148"/>
      <c r="HL128" s="148"/>
      <c r="HM128" s="148"/>
      <c r="HN128" s="148"/>
      <c r="HO128" s="148"/>
      <c r="HP128" s="148"/>
      <c r="HQ128" s="148"/>
      <c r="HR128" s="148"/>
      <c r="HS128" s="148"/>
      <c r="HT128" s="148"/>
      <c r="HU128" s="148"/>
      <c r="HV128" s="148"/>
      <c r="HW128" s="148"/>
      <c r="HX128" s="148"/>
      <c r="HY128" s="148"/>
      <c r="HZ128" s="148"/>
      <c r="IA128" s="148"/>
      <c r="IB128" s="148"/>
      <c r="IC128" s="148"/>
      <c r="ID128" s="148"/>
      <c r="IE128" s="148"/>
      <c r="IF128" s="148"/>
      <c r="IG128" s="148"/>
      <c r="IH128" s="148"/>
      <c r="II128" s="148"/>
      <c r="IJ128" s="148"/>
      <c r="IK128" s="148"/>
      <c r="IL128" s="148"/>
      <c r="IM128" s="148"/>
      <c r="IN128" s="148"/>
      <c r="IO128" s="148"/>
      <c r="IP128" s="148"/>
      <c r="IQ128" s="148"/>
      <c r="IR128" s="148"/>
      <c r="IS128" s="148"/>
      <c r="IT128" s="148"/>
      <c r="IU128" s="148"/>
      <c r="IV128" s="148"/>
      <c r="IW128" s="148"/>
      <c r="IX128" s="148"/>
      <c r="IY128" s="148"/>
      <c r="IZ128" s="148"/>
      <c r="JA128" s="148"/>
      <c r="JB128" s="148"/>
      <c r="JC128" s="148"/>
      <c r="JD128" s="148"/>
      <c r="JE128" s="148"/>
      <c r="JF128" s="148"/>
      <c r="JG128" s="148"/>
      <c r="JH128" s="148"/>
      <c r="JI128" s="148"/>
      <c r="JJ128" s="148"/>
      <c r="JK128" s="148"/>
      <c r="JL128" s="148"/>
      <c r="JM128" s="148"/>
      <c r="JN128" s="148"/>
      <c r="JO128" s="148"/>
      <c r="JP128" s="148"/>
      <c r="JQ128" s="148"/>
      <c r="JR128" s="148"/>
      <c r="JS128" s="148"/>
      <c r="JT128" s="148"/>
      <c r="JU128" s="148"/>
      <c r="JV128" s="148"/>
      <c r="JW128" s="148"/>
      <c r="JX128" s="148"/>
      <c r="JY128" s="148"/>
      <c r="JZ128" s="148"/>
      <c r="KA128" s="148"/>
      <c r="KB128" s="148"/>
      <c r="KC128" s="148"/>
      <c r="KD128" s="148"/>
      <c r="KE128" s="148"/>
      <c r="KF128" s="148"/>
      <c r="KG128" s="148"/>
      <c r="KH128" s="148"/>
      <c r="KI128" s="148"/>
      <c r="KJ128" s="148"/>
      <c r="KK128" s="148"/>
      <c r="KL128" s="148"/>
      <c r="KM128" s="148"/>
      <c r="KN128" s="148"/>
      <c r="KO128" s="148"/>
      <c r="KP128" s="148"/>
      <c r="KQ128" s="148"/>
      <c r="KR128" s="148"/>
      <c r="KS128" s="148"/>
      <c r="KT128" s="148"/>
      <c r="KU128" s="148"/>
      <c r="KV128" s="148"/>
      <c r="KW128" s="148"/>
      <c r="KX128" s="148"/>
      <c r="KY128" s="148"/>
      <c r="KZ128" s="148"/>
      <c r="LA128" s="148"/>
      <c r="LB128" s="148"/>
      <c r="LC128" s="148"/>
      <c r="LD128" s="148"/>
      <c r="LE128" s="148"/>
      <c r="LF128" s="148"/>
      <c r="LG128" s="148"/>
      <c r="LH128" s="148"/>
      <c r="LI128" s="148"/>
      <c r="LJ128" s="148"/>
      <c r="LK128" s="148"/>
      <c r="LL128" s="148"/>
      <c r="LM128" s="148"/>
      <c r="LN128" s="148"/>
      <c r="LO128" s="148"/>
      <c r="LP128" s="148"/>
      <c r="LQ128" s="148"/>
      <c r="LR128" s="148"/>
      <c r="LS128" s="148"/>
      <c r="LT128" s="148"/>
      <c r="LU128" s="148"/>
      <c r="LV128" s="148"/>
      <c r="LW128" s="148"/>
      <c r="LX128" s="148"/>
      <c r="LY128" s="148"/>
      <c r="LZ128" s="148"/>
      <c r="MA128" s="148"/>
      <c r="MB128" s="148"/>
      <c r="MC128" s="148"/>
      <c r="MD128" s="148"/>
      <c r="ME128" s="148"/>
      <c r="MF128" s="148"/>
      <c r="MG128" s="148"/>
      <c r="MH128" s="148"/>
      <c r="MI128" s="148"/>
      <c r="MJ128" s="148"/>
      <c r="MK128" s="148"/>
      <c r="ML128" s="148"/>
      <c r="MM128" s="148"/>
      <c r="MN128" s="148"/>
      <c r="MO128" s="148"/>
      <c r="MP128" s="148"/>
      <c r="MQ128" s="148"/>
      <c r="MR128" s="148"/>
      <c r="MS128" s="148"/>
      <c r="MT128" s="148"/>
      <c r="MU128" s="148"/>
      <c r="MV128" s="148"/>
      <c r="MW128" s="148"/>
      <c r="MX128" s="148"/>
      <c r="MY128" s="148"/>
      <c r="MZ128" s="148"/>
      <c r="NA128" s="148"/>
      <c r="NB128" s="148"/>
      <c r="NC128" s="148"/>
      <c r="ND128" s="148"/>
      <c r="NE128" s="148"/>
      <c r="NF128" s="148"/>
      <c r="NG128" s="148"/>
      <c r="NH128" s="148"/>
      <c r="NI128" s="148"/>
      <c r="NJ128" s="148"/>
      <c r="NK128" s="148"/>
      <c r="NL128" s="148"/>
      <c r="NM128" s="148"/>
      <c r="NN128" s="148"/>
      <c r="NO128" s="148"/>
      <c r="NP128" s="148"/>
      <c r="NQ128" s="148"/>
      <c r="NR128" s="148"/>
      <c r="NS128" s="148"/>
      <c r="NT128" s="148"/>
      <c r="NU128" s="148"/>
      <c r="NV128" s="148"/>
      <c r="NW128" s="148"/>
      <c r="NX128" s="148"/>
      <c r="NY128" s="148"/>
      <c r="NZ128" s="148"/>
      <c r="OA128" s="148"/>
      <c r="OB128" s="148"/>
      <c r="OC128" s="148"/>
      <c r="OD128" s="148"/>
      <c r="OE128" s="148"/>
      <c r="OF128" s="148"/>
      <c r="OG128" s="148"/>
      <c r="OH128" s="148"/>
      <c r="OI128" s="148"/>
      <c r="OJ128" s="148"/>
      <c r="OK128" s="148"/>
      <c r="OL128" s="148"/>
      <c r="OM128" s="148"/>
      <c r="ON128" s="148"/>
      <c r="OO128" s="148"/>
      <c r="OP128" s="148"/>
      <c r="OQ128" s="148"/>
      <c r="OR128" s="148"/>
      <c r="OS128" s="148"/>
      <c r="OT128" s="148"/>
      <c r="OU128" s="148"/>
      <c r="OV128" s="148"/>
      <c r="OW128" s="148"/>
      <c r="OX128" s="148"/>
      <c r="OY128" s="148"/>
      <c r="OZ128" s="148"/>
      <c r="PA128" s="148"/>
      <c r="PB128" s="148"/>
      <c r="PC128" s="148"/>
      <c r="PD128" s="148"/>
      <c r="PE128" s="148"/>
      <c r="PF128" s="148"/>
      <c r="PG128" s="148"/>
      <c r="PH128" s="148"/>
      <c r="PI128" s="148"/>
      <c r="PJ128" s="148"/>
      <c r="PK128" s="148"/>
      <c r="PL128" s="148"/>
      <c r="PM128" s="148"/>
      <c r="PN128" s="148"/>
      <c r="PO128" s="148"/>
      <c r="PP128" s="148"/>
      <c r="PQ128" s="148"/>
      <c r="PR128" s="148"/>
      <c r="PS128" s="148"/>
      <c r="PT128" s="148"/>
      <c r="PU128" s="148"/>
      <c r="PV128" s="148"/>
      <c r="PW128" s="148"/>
      <c r="PX128" s="148"/>
      <c r="PY128" s="148"/>
      <c r="PZ128" s="148"/>
      <c r="QA128" s="148"/>
      <c r="QB128" s="148"/>
      <c r="QC128" s="148"/>
      <c r="QD128" s="148"/>
      <c r="QE128" s="148"/>
      <c r="QF128" s="148"/>
      <c r="QG128" s="148"/>
      <c r="QH128" s="148"/>
      <c r="QI128" s="148"/>
      <c r="QJ128" s="148"/>
      <c r="QK128" s="148"/>
      <c r="QL128" s="148"/>
      <c r="QM128" s="148"/>
      <c r="QN128" s="148"/>
      <c r="QO128" s="148"/>
      <c r="QP128" s="148"/>
      <c r="QQ128" s="148"/>
      <c r="QR128" s="148"/>
      <c r="QS128" s="148"/>
      <c r="QT128" s="148"/>
      <c r="QU128" s="148"/>
      <c r="QV128" s="148"/>
      <c r="QW128" s="148"/>
      <c r="QX128" s="148"/>
      <c r="QY128" s="148"/>
      <c r="QZ128" s="148"/>
      <c r="RA128" s="148"/>
      <c r="RB128" s="148"/>
      <c r="RC128" s="148"/>
      <c r="RD128" s="148"/>
      <c r="RE128" s="148"/>
      <c r="RF128" s="148"/>
      <c r="RG128" s="148"/>
      <c r="RH128" s="148"/>
      <c r="RI128" s="148"/>
      <c r="RJ128" s="148"/>
      <c r="RK128" s="148"/>
      <c r="RL128" s="148"/>
      <c r="RM128" s="148"/>
      <c r="RN128" s="148"/>
      <c r="RO128" s="148"/>
      <c r="RP128" s="148"/>
      <c r="RQ128" s="148"/>
      <c r="RR128" s="148"/>
      <c r="RS128" s="148"/>
      <c r="RT128" s="148"/>
      <c r="RU128" s="148"/>
      <c r="RV128" s="148"/>
      <c r="RW128" s="148"/>
      <c r="RX128" s="148"/>
      <c r="RY128" s="148"/>
      <c r="RZ128" s="148"/>
      <c r="SA128" s="148"/>
      <c r="SB128" s="148"/>
      <c r="SC128" s="148"/>
      <c r="SD128" s="148"/>
      <c r="SE128" s="148"/>
      <c r="SF128" s="148"/>
      <c r="SG128" s="148"/>
      <c r="SH128" s="148"/>
      <c r="SI128" s="148"/>
      <c r="SJ128" s="148"/>
      <c r="SK128" s="148"/>
      <c r="SL128" s="148"/>
      <c r="SM128" s="148"/>
      <c r="SN128" s="148"/>
      <c r="SO128" s="148"/>
      <c r="SP128" s="148"/>
      <c r="SQ128" s="148"/>
      <c r="SR128" s="148"/>
      <c r="SS128" s="148"/>
      <c r="ST128" s="148"/>
      <c r="SU128" s="148"/>
      <c r="SV128" s="148"/>
      <c r="SW128" s="148"/>
      <c r="SX128" s="148"/>
      <c r="SY128" s="148"/>
      <c r="SZ128" s="148"/>
      <c r="TA128" s="148"/>
      <c r="TB128" s="148"/>
      <c r="TC128" s="148"/>
      <c r="TD128" s="148"/>
      <c r="TE128" s="148"/>
      <c r="TF128" s="148"/>
      <c r="TG128" s="148"/>
      <c r="TH128" s="148"/>
      <c r="TI128" s="148"/>
      <c r="TJ128" s="148"/>
      <c r="TK128" s="148"/>
      <c r="TL128" s="148"/>
      <c r="TM128" s="148"/>
      <c r="TN128" s="148"/>
      <c r="TO128" s="148"/>
      <c r="TP128" s="148"/>
      <c r="TQ128" s="148"/>
      <c r="TR128" s="148"/>
      <c r="TS128" s="148"/>
      <c r="TT128" s="148"/>
      <c r="TU128" s="148"/>
      <c r="TV128" s="148"/>
      <c r="TW128" s="148"/>
      <c r="TX128" s="148"/>
      <c r="TY128" s="148"/>
      <c r="TZ128" s="148"/>
      <c r="UA128" s="148"/>
      <c r="UB128" s="148"/>
      <c r="UC128" s="148"/>
      <c r="UD128" s="148"/>
      <c r="UE128" s="148"/>
      <c r="UF128" s="148"/>
      <c r="UG128" s="148"/>
      <c r="UH128" s="148"/>
      <c r="UI128" s="148"/>
      <c r="UJ128" s="148"/>
      <c r="UK128" s="148"/>
      <c r="UL128" s="148"/>
      <c r="UM128" s="148"/>
      <c r="UN128" s="148"/>
      <c r="UO128" s="148"/>
      <c r="UP128" s="148"/>
      <c r="UQ128" s="148"/>
      <c r="UR128" s="148"/>
      <c r="US128" s="148"/>
      <c r="UT128" s="148"/>
      <c r="UU128" s="148"/>
      <c r="UV128" s="148"/>
      <c r="UW128" s="148"/>
      <c r="UX128" s="148"/>
      <c r="UY128" s="148"/>
      <c r="UZ128" s="148"/>
      <c r="VA128" s="148"/>
      <c r="VB128" s="148"/>
      <c r="VC128" s="148"/>
      <c r="VD128" s="148"/>
      <c r="VE128" s="148"/>
      <c r="VF128" s="148"/>
      <c r="VG128" s="148"/>
      <c r="VH128" s="148"/>
      <c r="VI128" s="148"/>
      <c r="VJ128" s="148"/>
      <c r="VK128" s="148"/>
      <c r="VL128" s="148"/>
      <c r="VM128" s="148"/>
      <c r="VN128" s="148"/>
      <c r="VO128" s="148"/>
      <c r="VP128" s="148"/>
      <c r="VQ128" s="148"/>
      <c r="VR128" s="148"/>
      <c r="VS128" s="148"/>
      <c r="VT128" s="148"/>
      <c r="VU128" s="148"/>
      <c r="VV128" s="148"/>
      <c r="VW128" s="148"/>
      <c r="VX128" s="148"/>
      <c r="VY128" s="148"/>
      <c r="VZ128" s="148"/>
      <c r="WA128" s="148"/>
      <c r="WB128" s="148"/>
      <c r="WC128" s="148"/>
      <c r="WD128" s="148"/>
      <c r="WE128" s="148"/>
      <c r="WF128" s="148"/>
      <c r="WG128" s="148"/>
      <c r="WH128" s="148"/>
      <c r="WI128" s="148"/>
      <c r="WJ128" s="148"/>
      <c r="WK128" s="148"/>
      <c r="WL128" s="148"/>
      <c r="WM128" s="148"/>
      <c r="WN128" s="148"/>
      <c r="WO128" s="148"/>
      <c r="WP128" s="148"/>
      <c r="WQ128" s="148"/>
      <c r="WR128" s="148"/>
      <c r="WS128" s="148"/>
      <c r="WT128" s="148"/>
      <c r="WU128" s="148"/>
      <c r="WV128" s="148"/>
      <c r="WW128" s="148"/>
      <c r="WX128" s="148"/>
      <c r="WY128" s="148"/>
      <c r="WZ128" s="148"/>
      <c r="XA128" s="148"/>
      <c r="XB128" s="148"/>
      <c r="XC128" s="148"/>
      <c r="XD128" s="148"/>
      <c r="XE128" s="148"/>
      <c r="XF128" s="148"/>
      <c r="XG128" s="148"/>
      <c r="XH128" s="148"/>
      <c r="XI128" s="148"/>
      <c r="XJ128" s="148"/>
      <c r="XK128" s="148"/>
      <c r="XL128" s="148"/>
      <c r="XM128" s="148"/>
      <c r="XN128" s="148"/>
      <c r="XO128" s="148"/>
      <c r="XP128" s="148"/>
      <c r="XQ128" s="148"/>
      <c r="XR128" s="148"/>
      <c r="XS128" s="148"/>
      <c r="XT128" s="148"/>
      <c r="XU128" s="148"/>
      <c r="XV128" s="148"/>
      <c r="XW128" s="148"/>
      <c r="XX128" s="148"/>
      <c r="XY128" s="148"/>
      <c r="XZ128" s="148"/>
      <c r="YA128" s="148"/>
      <c r="YB128" s="148"/>
      <c r="YC128" s="148"/>
      <c r="YD128" s="148"/>
      <c r="YE128" s="148"/>
      <c r="YF128" s="148"/>
      <c r="YG128" s="148"/>
      <c r="YH128" s="148"/>
      <c r="YI128" s="148"/>
      <c r="YJ128" s="148"/>
      <c r="YK128" s="148"/>
      <c r="YL128" s="148"/>
      <c r="YM128" s="148"/>
      <c r="YN128" s="148"/>
      <c r="YO128" s="148"/>
      <c r="YP128" s="148"/>
      <c r="YQ128" s="148"/>
      <c r="YR128" s="148"/>
      <c r="YS128" s="148"/>
      <c r="YT128" s="148"/>
      <c r="YU128" s="148"/>
      <c r="YV128" s="148"/>
      <c r="YW128" s="148"/>
      <c r="YX128" s="148"/>
      <c r="YY128" s="148"/>
      <c r="YZ128" s="148"/>
      <c r="ZA128" s="148"/>
      <c r="ZB128" s="148"/>
      <c r="ZC128" s="148"/>
      <c r="ZD128" s="148"/>
      <c r="ZE128" s="148"/>
      <c r="ZF128" s="148"/>
      <c r="ZG128" s="148"/>
      <c r="ZH128" s="148"/>
      <c r="ZI128" s="148"/>
      <c r="ZJ128" s="148"/>
      <c r="ZK128" s="148"/>
      <c r="ZL128" s="148"/>
      <c r="ZM128" s="148"/>
      <c r="ZN128" s="148"/>
      <c r="ZO128" s="148"/>
      <c r="ZP128" s="148"/>
      <c r="ZQ128" s="148"/>
      <c r="ZR128" s="148"/>
      <c r="ZS128" s="148"/>
      <c r="ZT128" s="148"/>
      <c r="ZU128" s="148"/>
      <c r="ZV128" s="148"/>
      <c r="ZW128" s="148"/>
      <c r="ZX128" s="148"/>
      <c r="ZY128" s="148"/>
      <c r="ZZ128" s="148"/>
      <c r="AAA128" s="148"/>
      <c r="AAB128" s="148"/>
      <c r="AAC128" s="148"/>
      <c r="AAD128" s="148"/>
      <c r="AAE128" s="148"/>
      <c r="AAF128" s="148"/>
      <c r="AAG128" s="148"/>
      <c r="AAH128" s="148"/>
      <c r="AAI128" s="148"/>
      <c r="AAJ128" s="148"/>
      <c r="AAK128" s="148"/>
      <c r="AAL128" s="148"/>
      <c r="AAM128" s="148"/>
      <c r="AAN128" s="148"/>
      <c r="AAO128" s="148"/>
      <c r="AAP128" s="148"/>
      <c r="AAQ128" s="148"/>
      <c r="AAR128" s="148"/>
      <c r="AAS128" s="148"/>
      <c r="AAT128" s="148"/>
      <c r="AAU128" s="148"/>
      <c r="AAV128" s="148"/>
      <c r="AAW128" s="148"/>
      <c r="AAX128" s="148"/>
      <c r="AAY128" s="148"/>
      <c r="AAZ128" s="148"/>
      <c r="ABA128" s="148"/>
      <c r="ABB128" s="148"/>
      <c r="ABC128" s="148"/>
      <c r="ABD128" s="148"/>
      <c r="ABE128" s="148"/>
      <c r="ABF128" s="148"/>
      <c r="ABG128" s="148"/>
      <c r="ABH128" s="148"/>
      <c r="ABI128" s="148"/>
      <c r="ABJ128" s="148"/>
      <c r="ABK128" s="148"/>
      <c r="ABL128" s="148"/>
      <c r="ABM128" s="148"/>
      <c r="ABN128" s="148"/>
      <c r="ABO128" s="148"/>
      <c r="ABP128" s="148"/>
      <c r="ABQ128" s="148"/>
      <c r="ABR128" s="148"/>
      <c r="ABS128" s="148"/>
      <c r="ABT128" s="148"/>
      <c r="ABU128" s="148"/>
      <c r="ABV128" s="148"/>
      <c r="ABW128" s="148"/>
      <c r="ABX128" s="148"/>
      <c r="ABY128" s="148"/>
      <c r="ABZ128" s="148"/>
      <c r="ACA128" s="148"/>
      <c r="ACB128" s="148"/>
      <c r="ACC128" s="148"/>
      <c r="ACD128" s="148"/>
      <c r="ACE128" s="148"/>
      <c r="ACF128" s="148"/>
      <c r="ACG128" s="148"/>
      <c r="ACH128" s="148"/>
      <c r="ACI128" s="148"/>
      <c r="ACJ128" s="148"/>
      <c r="ACK128" s="148"/>
      <c r="ACL128" s="148"/>
      <c r="ACM128" s="148"/>
      <c r="ACN128" s="148"/>
      <c r="ACO128" s="148"/>
      <c r="ACP128" s="148"/>
      <c r="ACQ128" s="148"/>
      <c r="ACR128" s="148"/>
      <c r="ACS128" s="148"/>
      <c r="ACT128" s="148"/>
      <c r="ACU128" s="148"/>
      <c r="ACV128" s="148"/>
      <c r="ACW128" s="148"/>
      <c r="ACX128" s="148"/>
      <c r="ACY128" s="148"/>
      <c r="ACZ128" s="148"/>
      <c r="ADA128" s="148"/>
      <c r="ADB128" s="148"/>
      <c r="ADC128" s="148"/>
      <c r="ADD128" s="148"/>
      <c r="ADE128" s="148"/>
      <c r="ADF128" s="148"/>
      <c r="ADG128" s="148"/>
      <c r="ADH128" s="148"/>
      <c r="ADI128" s="148"/>
      <c r="ADJ128" s="148"/>
      <c r="ADK128" s="148"/>
      <c r="ADL128" s="148"/>
      <c r="ADM128" s="148"/>
      <c r="ADN128" s="148"/>
      <c r="ADO128" s="148"/>
      <c r="ADP128" s="148"/>
      <c r="ADQ128" s="148"/>
      <c r="ADR128" s="148"/>
      <c r="ADS128" s="148"/>
      <c r="ADT128" s="148"/>
      <c r="ADU128" s="148"/>
      <c r="ADV128" s="148"/>
      <c r="ADW128" s="148"/>
      <c r="ADX128" s="148"/>
      <c r="ADY128" s="148"/>
      <c r="ADZ128" s="148"/>
      <c r="AEA128" s="148"/>
      <c r="AEB128" s="148"/>
      <c r="AEC128" s="148"/>
      <c r="AED128" s="148"/>
      <c r="AEE128" s="148"/>
      <c r="AEF128" s="148"/>
      <c r="AEG128" s="148"/>
      <c r="AEH128" s="148"/>
      <c r="AEI128" s="148"/>
      <c r="AEJ128" s="148"/>
      <c r="AEK128" s="148"/>
      <c r="AEL128" s="148"/>
      <c r="AEM128" s="148"/>
      <c r="AEN128" s="148"/>
      <c r="AEO128" s="148"/>
      <c r="AEP128" s="148"/>
      <c r="AEQ128" s="148"/>
      <c r="AER128" s="148"/>
      <c r="AES128" s="148"/>
      <c r="AET128" s="148"/>
      <c r="AEU128" s="148"/>
      <c r="AEV128" s="148"/>
      <c r="AEW128" s="148"/>
      <c r="AEX128" s="148"/>
      <c r="AEY128" s="148"/>
      <c r="AEZ128" s="148"/>
      <c r="AFA128" s="148"/>
      <c r="AFB128" s="148"/>
      <c r="AFC128" s="148"/>
      <c r="AFD128" s="148"/>
      <c r="AFE128" s="148"/>
      <c r="AFF128" s="148"/>
      <c r="AFG128" s="148"/>
      <c r="AFH128" s="148"/>
      <c r="AFI128" s="148"/>
      <c r="AFJ128" s="148"/>
      <c r="AFK128" s="148"/>
      <c r="AFL128" s="148"/>
      <c r="AFM128" s="148"/>
      <c r="AFN128" s="148"/>
      <c r="AFO128" s="148"/>
      <c r="AFP128" s="148"/>
      <c r="AFQ128" s="148"/>
      <c r="AFR128" s="148"/>
      <c r="AFS128" s="148"/>
      <c r="AFT128" s="148"/>
      <c r="AFU128" s="148"/>
      <c r="AFV128" s="148"/>
      <c r="AFW128" s="148"/>
      <c r="AFX128" s="148"/>
      <c r="AFY128" s="148"/>
      <c r="AFZ128" s="148"/>
      <c r="AGA128" s="148"/>
      <c r="AGB128" s="148"/>
      <c r="AGC128" s="148"/>
      <c r="AGD128" s="148"/>
      <c r="AGE128" s="148"/>
      <c r="AGF128" s="148"/>
      <c r="AGG128" s="148"/>
      <c r="AGH128" s="148"/>
      <c r="AGI128" s="148"/>
      <c r="AGJ128" s="148"/>
      <c r="AGK128" s="148"/>
      <c r="AGL128" s="148"/>
      <c r="AGM128" s="148"/>
      <c r="AGN128" s="148"/>
      <c r="AGO128" s="148"/>
      <c r="AGP128" s="148"/>
      <c r="AGQ128" s="148"/>
      <c r="AGR128" s="148"/>
      <c r="AGS128" s="148"/>
      <c r="AGT128" s="148"/>
      <c r="AGU128" s="148"/>
      <c r="AGV128" s="148"/>
      <c r="AGW128" s="148"/>
      <c r="AGX128" s="148"/>
      <c r="AGY128" s="148"/>
      <c r="AGZ128" s="148"/>
      <c r="AHA128" s="148"/>
      <c r="AHB128" s="148"/>
      <c r="AHC128" s="148"/>
      <c r="AHD128" s="148"/>
      <c r="AHE128" s="148"/>
      <c r="AHF128" s="148"/>
      <c r="AHG128" s="148"/>
      <c r="AHH128" s="148"/>
      <c r="AHI128" s="148"/>
      <c r="AHJ128" s="148"/>
      <c r="AHK128" s="148"/>
      <c r="AHL128" s="148"/>
      <c r="AHM128" s="148"/>
      <c r="AHN128" s="148"/>
      <c r="AHO128" s="148"/>
      <c r="AHP128" s="148"/>
      <c r="AHQ128" s="148"/>
      <c r="AHR128" s="148"/>
      <c r="AHS128" s="148"/>
      <c r="AHT128" s="148"/>
      <c r="AHU128" s="148"/>
      <c r="AHV128" s="148"/>
      <c r="AHW128" s="148"/>
      <c r="AHX128" s="148"/>
      <c r="AHY128" s="148"/>
      <c r="AHZ128" s="148"/>
      <c r="AIA128" s="148"/>
      <c r="AIB128" s="148"/>
      <c r="AIC128" s="148"/>
      <c r="AID128" s="148"/>
      <c r="AIE128" s="148"/>
      <c r="AIF128" s="148"/>
      <c r="AIG128" s="148"/>
      <c r="AIH128" s="148"/>
      <c r="AII128" s="148"/>
      <c r="AIJ128" s="148"/>
      <c r="AIK128" s="148"/>
      <c r="AIL128" s="148"/>
      <c r="AIM128" s="148"/>
      <c r="AIN128" s="148"/>
      <c r="AIO128" s="148"/>
      <c r="AIP128" s="148"/>
      <c r="AIQ128" s="148"/>
      <c r="AIR128" s="148"/>
      <c r="AIS128" s="148"/>
      <c r="AIT128" s="148"/>
      <c r="AIU128" s="148"/>
      <c r="AIV128" s="148"/>
      <c r="AIW128" s="148"/>
      <c r="AIX128" s="148"/>
      <c r="AIY128" s="148"/>
      <c r="AIZ128" s="148"/>
      <c r="AJA128" s="148"/>
      <c r="AJB128" s="148"/>
      <c r="AJC128" s="148"/>
      <c r="AJD128" s="148"/>
      <c r="AJE128" s="148"/>
      <c r="AJF128" s="148"/>
      <c r="AJG128" s="148"/>
      <c r="AJH128" s="148"/>
      <c r="AJI128" s="148"/>
      <c r="AJJ128" s="148"/>
      <c r="AJK128" s="148"/>
      <c r="AJL128" s="148"/>
      <c r="AJM128" s="148"/>
      <c r="AJN128" s="148"/>
      <c r="AJO128" s="148"/>
      <c r="AJP128" s="148"/>
      <c r="AJQ128" s="148"/>
      <c r="AJR128" s="148"/>
      <c r="AJS128" s="148"/>
      <c r="AJT128" s="148"/>
      <c r="AJU128" s="148"/>
      <c r="AJV128" s="148"/>
      <c r="AJW128" s="148"/>
      <c r="AJX128" s="148"/>
      <c r="AJY128" s="148"/>
      <c r="AJZ128" s="148"/>
      <c r="AKA128" s="148"/>
      <c r="AKB128" s="148"/>
      <c r="AKC128" s="148"/>
      <c r="AKD128" s="148"/>
      <c r="AKE128" s="148"/>
      <c r="AKF128" s="148"/>
      <c r="AKG128" s="148"/>
      <c r="AKH128" s="148"/>
      <c r="AKI128" s="148"/>
      <c r="AKJ128" s="148"/>
      <c r="AKK128" s="148"/>
      <c r="AKL128" s="148"/>
      <c r="AKM128" s="148"/>
      <c r="AKN128" s="148"/>
      <c r="AKO128" s="148"/>
      <c r="AKP128" s="148"/>
      <c r="AKQ128" s="148"/>
      <c r="AKR128" s="148"/>
      <c r="AKS128" s="148"/>
      <c r="AKT128" s="148"/>
      <c r="AKU128" s="148"/>
      <c r="AKV128" s="148"/>
      <c r="AKW128" s="148"/>
      <c r="AKX128" s="148"/>
      <c r="AKY128" s="148"/>
      <c r="AKZ128" s="148"/>
      <c r="ALA128" s="148"/>
      <c r="ALB128" s="148"/>
      <c r="ALC128" s="148"/>
      <c r="ALD128" s="148"/>
      <c r="ALE128" s="148"/>
      <c r="ALF128" s="148"/>
      <c r="ALG128" s="148"/>
      <c r="ALH128" s="148"/>
      <c r="ALI128" s="148"/>
      <c r="ALJ128" s="148"/>
      <c r="ALK128" s="148"/>
      <c r="ALL128" s="148"/>
      <c r="ALM128" s="148"/>
      <c r="ALN128" s="148"/>
      <c r="ALO128" s="148"/>
      <c r="ALP128" s="148"/>
      <c r="ALQ128" s="148"/>
      <c r="ALR128" s="148"/>
      <c r="ALS128" s="148"/>
      <c r="ALT128" s="148"/>
      <c r="ALU128" s="148"/>
      <c r="ALV128" s="148"/>
      <c r="ALW128" s="148"/>
      <c r="ALX128" s="148"/>
      <c r="ALY128" s="148"/>
      <c r="ALZ128" s="148"/>
      <c r="AMA128" s="148"/>
      <c r="AMB128" s="148"/>
      <c r="AMC128" s="148"/>
      <c r="AMD128" s="148"/>
      <c r="AME128" s="148"/>
      <c r="AMF128" s="148"/>
      <c r="AMG128" s="148"/>
      <c r="AMH128" s="148"/>
      <c r="AMI128" s="148"/>
      <c r="AMJ128" s="148"/>
      <c r="AMK128" s="148"/>
    </row>
    <row r="129" spans="1:1025" ht="21" customHeight="1">
      <c r="A129" s="148"/>
      <c r="B129" s="148"/>
      <c r="C129" s="148"/>
      <c r="D129" s="148"/>
      <c r="E129" s="240"/>
      <c r="F129" s="240"/>
      <c r="G129" s="242">
        <f>G128/F125*100</f>
        <v>0.43679446501042651</v>
      </c>
      <c r="H129" s="240"/>
      <c r="I129" s="240"/>
      <c r="L129" s="148"/>
      <c r="M129" s="148"/>
      <c r="N129" s="148"/>
      <c r="O129" s="148"/>
      <c r="P129" s="148"/>
      <c r="Q129" s="148"/>
      <c r="R129" s="148"/>
      <c r="S129" s="148"/>
      <c r="T129" s="148"/>
      <c r="U129" s="148"/>
      <c r="V129" s="148"/>
      <c r="W129" s="148"/>
      <c r="X129" s="148"/>
      <c r="Y129" s="148"/>
      <c r="Z129" s="148"/>
      <c r="AA129" s="148"/>
      <c r="AB129" s="148"/>
      <c r="AC129" s="148"/>
      <c r="AD129" s="148"/>
      <c r="AE129" s="148"/>
      <c r="AF129" s="148"/>
      <c r="AG129" s="148"/>
      <c r="AH129" s="148"/>
      <c r="AI129" s="148"/>
      <c r="AJ129" s="148"/>
      <c r="AK129" s="148"/>
      <c r="AL129" s="148"/>
      <c r="AM129" s="148"/>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c r="BI129" s="148"/>
      <c r="BJ129" s="148"/>
      <c r="BK129" s="148"/>
      <c r="BL129" s="148"/>
      <c r="BM129" s="148"/>
      <c r="BN129" s="148"/>
      <c r="BO129" s="148"/>
      <c r="BP129" s="148"/>
      <c r="BQ129" s="148"/>
      <c r="BR129" s="148"/>
      <c r="BS129" s="148"/>
      <c r="BT129" s="148"/>
      <c r="BU129" s="148"/>
      <c r="BV129" s="148"/>
      <c r="BW129" s="148"/>
      <c r="BX129" s="148"/>
      <c r="BY129" s="148"/>
      <c r="BZ129" s="148"/>
      <c r="CA129" s="148"/>
      <c r="CB129" s="148"/>
      <c r="CC129" s="148"/>
      <c r="CD129" s="148"/>
      <c r="CE129" s="148"/>
      <c r="CF129" s="148"/>
      <c r="CG129" s="148"/>
      <c r="CH129" s="148"/>
      <c r="CI129" s="148"/>
      <c r="CJ129" s="148"/>
      <c r="CK129" s="148"/>
      <c r="CL129" s="148"/>
      <c r="CM129" s="148"/>
      <c r="CN129" s="148"/>
      <c r="CO129" s="148"/>
      <c r="CP129" s="148"/>
      <c r="CQ129" s="148"/>
      <c r="CR129" s="148"/>
      <c r="CS129" s="148"/>
      <c r="CT129" s="148"/>
      <c r="CU129" s="148"/>
      <c r="CV129" s="148"/>
      <c r="CW129" s="148"/>
      <c r="CX129" s="148"/>
      <c r="CY129" s="148"/>
      <c r="CZ129" s="148"/>
      <c r="DA129" s="148"/>
      <c r="DB129" s="148"/>
      <c r="DC129" s="148"/>
      <c r="DD129" s="148"/>
      <c r="DE129" s="148"/>
      <c r="DF129" s="148"/>
      <c r="DG129" s="148"/>
      <c r="DH129" s="148"/>
      <c r="DI129" s="148"/>
      <c r="DJ129" s="148"/>
      <c r="DK129" s="148"/>
      <c r="DL129" s="148"/>
      <c r="DM129" s="148"/>
      <c r="DN129" s="148"/>
      <c r="DO129" s="148"/>
      <c r="DP129" s="148"/>
      <c r="DQ129" s="148"/>
      <c r="DR129" s="148"/>
      <c r="DS129" s="148"/>
      <c r="DT129" s="148"/>
      <c r="DU129" s="148"/>
      <c r="DV129" s="148"/>
      <c r="DW129" s="148"/>
      <c r="DX129" s="148"/>
      <c r="DY129" s="148"/>
      <c r="DZ129" s="148"/>
      <c r="EA129" s="148"/>
      <c r="EB129" s="148"/>
      <c r="EC129" s="148"/>
      <c r="ED129" s="148"/>
      <c r="EE129" s="148"/>
      <c r="EF129" s="148"/>
      <c r="EG129" s="148"/>
      <c r="EH129" s="148"/>
      <c r="EI129" s="148"/>
      <c r="EJ129" s="148"/>
      <c r="EK129" s="148"/>
      <c r="EL129" s="148"/>
      <c r="EM129" s="148"/>
      <c r="EN129" s="148"/>
      <c r="EO129" s="148"/>
      <c r="EP129" s="148"/>
      <c r="EQ129" s="148"/>
      <c r="ER129" s="148"/>
      <c r="ES129" s="148"/>
      <c r="ET129" s="148"/>
      <c r="EU129" s="148"/>
      <c r="EV129" s="148"/>
      <c r="EW129" s="148"/>
      <c r="EX129" s="148"/>
      <c r="EY129" s="148"/>
      <c r="EZ129" s="148"/>
      <c r="FA129" s="148"/>
      <c r="FB129" s="148"/>
      <c r="FC129" s="148"/>
      <c r="FD129" s="148"/>
      <c r="FE129" s="148"/>
      <c r="FF129" s="148"/>
      <c r="FG129" s="148"/>
      <c r="FH129" s="148"/>
      <c r="FI129" s="148"/>
      <c r="FJ129" s="148"/>
      <c r="FK129" s="148"/>
      <c r="FL129" s="148"/>
      <c r="FM129" s="148"/>
      <c r="FN129" s="148"/>
      <c r="FO129" s="148"/>
      <c r="FP129" s="148"/>
      <c r="FQ129" s="148"/>
      <c r="FR129" s="148"/>
      <c r="FS129" s="148"/>
      <c r="FT129" s="148"/>
      <c r="FU129" s="148"/>
      <c r="FV129" s="148"/>
      <c r="FW129" s="148"/>
      <c r="FX129" s="148"/>
      <c r="FY129" s="148"/>
      <c r="FZ129" s="148"/>
      <c r="GA129" s="148"/>
      <c r="GB129" s="148"/>
      <c r="GC129" s="148"/>
      <c r="GD129" s="148"/>
      <c r="GE129" s="148"/>
      <c r="GF129" s="148"/>
      <c r="GG129" s="148"/>
      <c r="GH129" s="148"/>
      <c r="GI129" s="148"/>
      <c r="GJ129" s="148"/>
      <c r="GK129" s="148"/>
      <c r="GL129" s="148"/>
      <c r="GM129" s="148"/>
      <c r="GN129" s="148"/>
      <c r="GO129" s="148"/>
      <c r="GP129" s="148"/>
      <c r="GQ129" s="148"/>
      <c r="GR129" s="148"/>
      <c r="GS129" s="148"/>
      <c r="GT129" s="148"/>
      <c r="GU129" s="148"/>
      <c r="GV129" s="148"/>
      <c r="GW129" s="148"/>
      <c r="GX129" s="148"/>
      <c r="GY129" s="148"/>
      <c r="GZ129" s="148"/>
      <c r="HA129" s="148"/>
      <c r="HB129" s="148"/>
      <c r="HC129" s="148"/>
      <c r="HD129" s="148"/>
      <c r="HE129" s="148"/>
      <c r="HF129" s="148"/>
      <c r="HG129" s="148"/>
      <c r="HH129" s="148"/>
      <c r="HI129" s="148"/>
      <c r="HJ129" s="148"/>
      <c r="HK129" s="148"/>
      <c r="HL129" s="148"/>
      <c r="HM129" s="148"/>
      <c r="HN129" s="148"/>
      <c r="HO129" s="148"/>
      <c r="HP129" s="148"/>
      <c r="HQ129" s="148"/>
      <c r="HR129" s="148"/>
      <c r="HS129" s="148"/>
      <c r="HT129" s="148"/>
      <c r="HU129" s="148"/>
      <c r="HV129" s="148"/>
      <c r="HW129" s="148"/>
      <c r="HX129" s="148"/>
      <c r="HY129" s="148"/>
      <c r="HZ129" s="148"/>
      <c r="IA129" s="148"/>
      <c r="IB129" s="148"/>
      <c r="IC129" s="148"/>
      <c r="ID129" s="148"/>
      <c r="IE129" s="148"/>
      <c r="IF129" s="148"/>
      <c r="IG129" s="148"/>
      <c r="IH129" s="148"/>
      <c r="II129" s="148"/>
      <c r="IJ129" s="148"/>
      <c r="IK129" s="148"/>
      <c r="IL129" s="148"/>
      <c r="IM129" s="148"/>
      <c r="IN129" s="148"/>
      <c r="IO129" s="148"/>
      <c r="IP129" s="148"/>
      <c r="IQ129" s="148"/>
      <c r="IR129" s="148"/>
      <c r="IS129" s="148"/>
      <c r="IT129" s="148"/>
      <c r="IU129" s="148"/>
      <c r="IV129" s="148"/>
      <c r="IW129" s="148"/>
      <c r="IX129" s="148"/>
      <c r="IY129" s="148"/>
      <c r="IZ129" s="148"/>
      <c r="JA129" s="148"/>
      <c r="JB129" s="148"/>
      <c r="JC129" s="148"/>
      <c r="JD129" s="148"/>
      <c r="JE129" s="148"/>
      <c r="JF129" s="148"/>
      <c r="JG129" s="148"/>
      <c r="JH129" s="148"/>
      <c r="JI129" s="148"/>
      <c r="JJ129" s="148"/>
      <c r="JK129" s="148"/>
      <c r="JL129" s="148"/>
      <c r="JM129" s="148"/>
      <c r="JN129" s="148"/>
      <c r="JO129" s="148"/>
      <c r="JP129" s="148"/>
      <c r="JQ129" s="148"/>
      <c r="JR129" s="148"/>
      <c r="JS129" s="148"/>
      <c r="JT129" s="148"/>
      <c r="JU129" s="148"/>
      <c r="JV129" s="148"/>
      <c r="JW129" s="148"/>
      <c r="JX129" s="148"/>
      <c r="JY129" s="148"/>
      <c r="JZ129" s="148"/>
      <c r="KA129" s="148"/>
      <c r="KB129" s="148"/>
      <c r="KC129" s="148"/>
      <c r="KD129" s="148"/>
      <c r="KE129" s="148"/>
      <c r="KF129" s="148"/>
      <c r="KG129" s="148"/>
      <c r="KH129" s="148"/>
      <c r="KI129" s="148"/>
      <c r="KJ129" s="148"/>
      <c r="KK129" s="148"/>
      <c r="KL129" s="148"/>
      <c r="KM129" s="148"/>
      <c r="KN129" s="148"/>
      <c r="KO129" s="148"/>
      <c r="KP129" s="148"/>
      <c r="KQ129" s="148"/>
      <c r="KR129" s="148"/>
      <c r="KS129" s="148"/>
      <c r="KT129" s="148"/>
      <c r="KU129" s="148"/>
      <c r="KV129" s="148"/>
      <c r="KW129" s="148"/>
      <c r="KX129" s="148"/>
      <c r="KY129" s="148"/>
      <c r="KZ129" s="148"/>
      <c r="LA129" s="148"/>
      <c r="LB129" s="148"/>
      <c r="LC129" s="148"/>
      <c r="LD129" s="148"/>
      <c r="LE129" s="148"/>
      <c r="LF129" s="148"/>
      <c r="LG129" s="148"/>
      <c r="LH129" s="148"/>
      <c r="LI129" s="148"/>
      <c r="LJ129" s="148"/>
      <c r="LK129" s="148"/>
      <c r="LL129" s="148"/>
      <c r="LM129" s="148"/>
      <c r="LN129" s="148"/>
      <c r="LO129" s="148"/>
      <c r="LP129" s="148"/>
      <c r="LQ129" s="148"/>
      <c r="LR129" s="148"/>
      <c r="LS129" s="148"/>
      <c r="LT129" s="148"/>
      <c r="LU129" s="148"/>
      <c r="LV129" s="148"/>
      <c r="LW129" s="148"/>
      <c r="LX129" s="148"/>
      <c r="LY129" s="148"/>
      <c r="LZ129" s="148"/>
      <c r="MA129" s="148"/>
      <c r="MB129" s="148"/>
      <c r="MC129" s="148"/>
      <c r="MD129" s="148"/>
      <c r="ME129" s="148"/>
      <c r="MF129" s="148"/>
      <c r="MG129" s="148"/>
      <c r="MH129" s="148"/>
      <c r="MI129" s="148"/>
      <c r="MJ129" s="148"/>
      <c r="MK129" s="148"/>
      <c r="ML129" s="148"/>
      <c r="MM129" s="148"/>
      <c r="MN129" s="148"/>
      <c r="MO129" s="148"/>
      <c r="MP129" s="148"/>
      <c r="MQ129" s="148"/>
      <c r="MR129" s="148"/>
      <c r="MS129" s="148"/>
      <c r="MT129" s="148"/>
      <c r="MU129" s="148"/>
      <c r="MV129" s="148"/>
      <c r="MW129" s="148"/>
      <c r="MX129" s="148"/>
      <c r="MY129" s="148"/>
      <c r="MZ129" s="148"/>
      <c r="NA129" s="148"/>
      <c r="NB129" s="148"/>
      <c r="NC129" s="148"/>
      <c r="ND129" s="148"/>
      <c r="NE129" s="148"/>
      <c r="NF129" s="148"/>
      <c r="NG129" s="148"/>
      <c r="NH129" s="148"/>
      <c r="NI129" s="148"/>
      <c r="NJ129" s="148"/>
      <c r="NK129" s="148"/>
      <c r="NL129" s="148"/>
      <c r="NM129" s="148"/>
      <c r="NN129" s="148"/>
      <c r="NO129" s="148"/>
      <c r="NP129" s="148"/>
      <c r="NQ129" s="148"/>
      <c r="NR129" s="148"/>
      <c r="NS129" s="148"/>
      <c r="NT129" s="148"/>
      <c r="NU129" s="148"/>
      <c r="NV129" s="148"/>
      <c r="NW129" s="148"/>
      <c r="NX129" s="148"/>
      <c r="NY129" s="148"/>
      <c r="NZ129" s="148"/>
      <c r="OA129" s="148"/>
      <c r="OB129" s="148"/>
      <c r="OC129" s="148"/>
      <c r="OD129" s="148"/>
      <c r="OE129" s="148"/>
      <c r="OF129" s="148"/>
      <c r="OG129" s="148"/>
      <c r="OH129" s="148"/>
      <c r="OI129" s="148"/>
      <c r="OJ129" s="148"/>
      <c r="OK129" s="148"/>
      <c r="OL129" s="148"/>
      <c r="OM129" s="148"/>
      <c r="ON129" s="148"/>
      <c r="OO129" s="148"/>
      <c r="OP129" s="148"/>
      <c r="OQ129" s="148"/>
      <c r="OR129" s="148"/>
      <c r="OS129" s="148"/>
      <c r="OT129" s="148"/>
      <c r="OU129" s="148"/>
      <c r="OV129" s="148"/>
      <c r="OW129" s="148"/>
      <c r="OX129" s="148"/>
      <c r="OY129" s="148"/>
      <c r="OZ129" s="148"/>
      <c r="PA129" s="148"/>
      <c r="PB129" s="148"/>
      <c r="PC129" s="148"/>
      <c r="PD129" s="148"/>
      <c r="PE129" s="148"/>
      <c r="PF129" s="148"/>
      <c r="PG129" s="148"/>
      <c r="PH129" s="148"/>
      <c r="PI129" s="148"/>
      <c r="PJ129" s="148"/>
      <c r="PK129" s="148"/>
      <c r="PL129" s="148"/>
      <c r="PM129" s="148"/>
      <c r="PN129" s="148"/>
      <c r="PO129" s="148"/>
      <c r="PP129" s="148"/>
      <c r="PQ129" s="148"/>
      <c r="PR129" s="148"/>
      <c r="PS129" s="148"/>
      <c r="PT129" s="148"/>
      <c r="PU129" s="148"/>
      <c r="PV129" s="148"/>
      <c r="PW129" s="148"/>
      <c r="PX129" s="148"/>
      <c r="PY129" s="148"/>
      <c r="PZ129" s="148"/>
      <c r="QA129" s="148"/>
      <c r="QB129" s="148"/>
      <c r="QC129" s="148"/>
      <c r="QD129" s="148"/>
      <c r="QE129" s="148"/>
      <c r="QF129" s="148"/>
      <c r="QG129" s="148"/>
      <c r="QH129" s="148"/>
      <c r="QI129" s="148"/>
      <c r="QJ129" s="148"/>
      <c r="QK129" s="148"/>
      <c r="QL129" s="148"/>
      <c r="QM129" s="148"/>
      <c r="QN129" s="148"/>
      <c r="QO129" s="148"/>
      <c r="QP129" s="148"/>
      <c r="QQ129" s="148"/>
      <c r="QR129" s="148"/>
      <c r="QS129" s="148"/>
      <c r="QT129" s="148"/>
      <c r="QU129" s="148"/>
      <c r="QV129" s="148"/>
      <c r="QW129" s="148"/>
      <c r="QX129" s="148"/>
      <c r="QY129" s="148"/>
      <c r="QZ129" s="148"/>
      <c r="RA129" s="148"/>
      <c r="RB129" s="148"/>
      <c r="RC129" s="148"/>
      <c r="RD129" s="148"/>
      <c r="RE129" s="148"/>
      <c r="RF129" s="148"/>
      <c r="RG129" s="148"/>
      <c r="RH129" s="148"/>
      <c r="RI129" s="148"/>
      <c r="RJ129" s="148"/>
      <c r="RK129" s="148"/>
      <c r="RL129" s="148"/>
      <c r="RM129" s="148"/>
      <c r="RN129" s="148"/>
      <c r="RO129" s="148"/>
      <c r="RP129" s="148"/>
      <c r="RQ129" s="148"/>
      <c r="RR129" s="148"/>
      <c r="RS129" s="148"/>
      <c r="RT129" s="148"/>
      <c r="RU129" s="148"/>
      <c r="RV129" s="148"/>
      <c r="RW129" s="148"/>
      <c r="RX129" s="148"/>
      <c r="RY129" s="148"/>
      <c r="RZ129" s="148"/>
      <c r="SA129" s="148"/>
      <c r="SB129" s="148"/>
      <c r="SC129" s="148"/>
      <c r="SD129" s="148"/>
      <c r="SE129" s="148"/>
      <c r="SF129" s="148"/>
      <c r="SG129" s="148"/>
      <c r="SH129" s="148"/>
      <c r="SI129" s="148"/>
      <c r="SJ129" s="148"/>
      <c r="SK129" s="148"/>
      <c r="SL129" s="148"/>
      <c r="SM129" s="148"/>
      <c r="SN129" s="148"/>
      <c r="SO129" s="148"/>
      <c r="SP129" s="148"/>
      <c r="SQ129" s="148"/>
      <c r="SR129" s="148"/>
      <c r="SS129" s="148"/>
      <c r="ST129" s="148"/>
      <c r="SU129" s="148"/>
      <c r="SV129" s="148"/>
      <c r="SW129" s="148"/>
      <c r="SX129" s="148"/>
      <c r="SY129" s="148"/>
      <c r="SZ129" s="148"/>
      <c r="TA129" s="148"/>
      <c r="TB129" s="148"/>
      <c r="TC129" s="148"/>
      <c r="TD129" s="148"/>
      <c r="TE129" s="148"/>
      <c r="TF129" s="148"/>
      <c r="TG129" s="148"/>
      <c r="TH129" s="148"/>
      <c r="TI129" s="148"/>
      <c r="TJ129" s="148"/>
      <c r="TK129" s="148"/>
      <c r="TL129" s="148"/>
      <c r="TM129" s="148"/>
      <c r="TN129" s="148"/>
      <c r="TO129" s="148"/>
      <c r="TP129" s="148"/>
      <c r="TQ129" s="148"/>
      <c r="TR129" s="148"/>
      <c r="TS129" s="148"/>
      <c r="TT129" s="148"/>
      <c r="TU129" s="148"/>
      <c r="TV129" s="148"/>
      <c r="TW129" s="148"/>
      <c r="TX129" s="148"/>
      <c r="TY129" s="148"/>
      <c r="TZ129" s="148"/>
      <c r="UA129" s="148"/>
      <c r="UB129" s="148"/>
      <c r="UC129" s="148"/>
      <c r="UD129" s="148"/>
      <c r="UE129" s="148"/>
      <c r="UF129" s="148"/>
      <c r="UG129" s="148"/>
      <c r="UH129" s="148"/>
      <c r="UI129" s="148"/>
      <c r="UJ129" s="148"/>
      <c r="UK129" s="148"/>
      <c r="UL129" s="148"/>
      <c r="UM129" s="148"/>
      <c r="UN129" s="148"/>
      <c r="UO129" s="148"/>
      <c r="UP129" s="148"/>
      <c r="UQ129" s="148"/>
      <c r="UR129" s="148"/>
      <c r="US129" s="148"/>
      <c r="UT129" s="148"/>
      <c r="UU129" s="148"/>
      <c r="UV129" s="148"/>
      <c r="UW129" s="148"/>
      <c r="UX129" s="148"/>
      <c r="UY129" s="148"/>
      <c r="UZ129" s="148"/>
      <c r="VA129" s="148"/>
      <c r="VB129" s="148"/>
      <c r="VC129" s="148"/>
      <c r="VD129" s="148"/>
      <c r="VE129" s="148"/>
      <c r="VF129" s="148"/>
      <c r="VG129" s="148"/>
      <c r="VH129" s="148"/>
      <c r="VI129" s="148"/>
      <c r="VJ129" s="148"/>
      <c r="VK129" s="148"/>
      <c r="VL129" s="148"/>
      <c r="VM129" s="148"/>
      <c r="VN129" s="148"/>
      <c r="VO129" s="148"/>
      <c r="VP129" s="148"/>
      <c r="VQ129" s="148"/>
      <c r="VR129" s="148"/>
      <c r="VS129" s="148"/>
      <c r="VT129" s="148"/>
      <c r="VU129" s="148"/>
      <c r="VV129" s="148"/>
      <c r="VW129" s="148"/>
      <c r="VX129" s="148"/>
      <c r="VY129" s="148"/>
      <c r="VZ129" s="148"/>
      <c r="WA129" s="148"/>
      <c r="WB129" s="148"/>
      <c r="WC129" s="148"/>
      <c r="WD129" s="148"/>
      <c r="WE129" s="148"/>
      <c r="WF129" s="148"/>
      <c r="WG129" s="148"/>
      <c r="WH129" s="148"/>
      <c r="WI129" s="148"/>
      <c r="WJ129" s="148"/>
      <c r="WK129" s="148"/>
      <c r="WL129" s="148"/>
      <c r="WM129" s="148"/>
      <c r="WN129" s="148"/>
      <c r="WO129" s="148"/>
      <c r="WP129" s="148"/>
      <c r="WQ129" s="148"/>
      <c r="WR129" s="148"/>
      <c r="WS129" s="148"/>
      <c r="WT129" s="148"/>
      <c r="WU129" s="148"/>
      <c r="WV129" s="148"/>
      <c r="WW129" s="148"/>
      <c r="WX129" s="148"/>
      <c r="WY129" s="148"/>
      <c r="WZ129" s="148"/>
      <c r="XA129" s="148"/>
      <c r="XB129" s="148"/>
      <c r="XC129" s="148"/>
      <c r="XD129" s="148"/>
      <c r="XE129" s="148"/>
      <c r="XF129" s="148"/>
      <c r="XG129" s="148"/>
      <c r="XH129" s="148"/>
      <c r="XI129" s="148"/>
      <c r="XJ129" s="148"/>
      <c r="XK129" s="148"/>
      <c r="XL129" s="148"/>
      <c r="XM129" s="148"/>
      <c r="XN129" s="148"/>
      <c r="XO129" s="148"/>
      <c r="XP129" s="148"/>
      <c r="XQ129" s="148"/>
      <c r="XR129" s="148"/>
      <c r="XS129" s="148"/>
      <c r="XT129" s="148"/>
      <c r="XU129" s="148"/>
      <c r="XV129" s="148"/>
      <c r="XW129" s="148"/>
      <c r="XX129" s="148"/>
      <c r="XY129" s="148"/>
      <c r="XZ129" s="148"/>
      <c r="YA129" s="148"/>
      <c r="YB129" s="148"/>
      <c r="YC129" s="148"/>
      <c r="YD129" s="148"/>
      <c r="YE129" s="148"/>
      <c r="YF129" s="148"/>
      <c r="YG129" s="148"/>
      <c r="YH129" s="148"/>
      <c r="YI129" s="148"/>
      <c r="YJ129" s="148"/>
      <c r="YK129" s="148"/>
      <c r="YL129" s="148"/>
      <c r="YM129" s="148"/>
      <c r="YN129" s="148"/>
      <c r="YO129" s="148"/>
      <c r="YP129" s="148"/>
      <c r="YQ129" s="148"/>
      <c r="YR129" s="148"/>
      <c r="YS129" s="148"/>
      <c r="YT129" s="148"/>
      <c r="YU129" s="148"/>
      <c r="YV129" s="148"/>
      <c r="YW129" s="148"/>
      <c r="YX129" s="148"/>
      <c r="YY129" s="148"/>
      <c r="YZ129" s="148"/>
      <c r="ZA129" s="148"/>
      <c r="ZB129" s="148"/>
      <c r="ZC129" s="148"/>
      <c r="ZD129" s="148"/>
      <c r="ZE129" s="148"/>
      <c r="ZF129" s="148"/>
      <c r="ZG129" s="148"/>
      <c r="ZH129" s="148"/>
      <c r="ZI129" s="148"/>
      <c r="ZJ129" s="148"/>
      <c r="ZK129" s="148"/>
      <c r="ZL129" s="148"/>
      <c r="ZM129" s="148"/>
      <c r="ZN129" s="148"/>
      <c r="ZO129" s="148"/>
      <c r="ZP129" s="148"/>
      <c r="ZQ129" s="148"/>
      <c r="ZR129" s="148"/>
      <c r="ZS129" s="148"/>
      <c r="ZT129" s="148"/>
      <c r="ZU129" s="148"/>
      <c r="ZV129" s="148"/>
      <c r="ZW129" s="148"/>
      <c r="ZX129" s="148"/>
      <c r="ZY129" s="148"/>
      <c r="ZZ129" s="148"/>
      <c r="AAA129" s="148"/>
      <c r="AAB129" s="148"/>
      <c r="AAC129" s="148"/>
      <c r="AAD129" s="148"/>
      <c r="AAE129" s="148"/>
      <c r="AAF129" s="148"/>
      <c r="AAG129" s="148"/>
      <c r="AAH129" s="148"/>
      <c r="AAI129" s="148"/>
      <c r="AAJ129" s="148"/>
      <c r="AAK129" s="148"/>
      <c r="AAL129" s="148"/>
      <c r="AAM129" s="148"/>
      <c r="AAN129" s="148"/>
      <c r="AAO129" s="148"/>
      <c r="AAP129" s="148"/>
      <c r="AAQ129" s="148"/>
      <c r="AAR129" s="148"/>
      <c r="AAS129" s="148"/>
      <c r="AAT129" s="148"/>
      <c r="AAU129" s="148"/>
      <c r="AAV129" s="148"/>
      <c r="AAW129" s="148"/>
      <c r="AAX129" s="148"/>
      <c r="AAY129" s="148"/>
      <c r="AAZ129" s="148"/>
      <c r="ABA129" s="148"/>
      <c r="ABB129" s="148"/>
      <c r="ABC129" s="148"/>
      <c r="ABD129" s="148"/>
      <c r="ABE129" s="148"/>
      <c r="ABF129" s="148"/>
      <c r="ABG129" s="148"/>
      <c r="ABH129" s="148"/>
      <c r="ABI129" s="148"/>
      <c r="ABJ129" s="148"/>
      <c r="ABK129" s="148"/>
      <c r="ABL129" s="148"/>
      <c r="ABM129" s="148"/>
      <c r="ABN129" s="148"/>
      <c r="ABO129" s="148"/>
      <c r="ABP129" s="148"/>
      <c r="ABQ129" s="148"/>
      <c r="ABR129" s="148"/>
      <c r="ABS129" s="148"/>
      <c r="ABT129" s="148"/>
      <c r="ABU129" s="148"/>
      <c r="ABV129" s="148"/>
      <c r="ABW129" s="148"/>
      <c r="ABX129" s="148"/>
      <c r="ABY129" s="148"/>
      <c r="ABZ129" s="148"/>
      <c r="ACA129" s="148"/>
      <c r="ACB129" s="148"/>
      <c r="ACC129" s="148"/>
      <c r="ACD129" s="148"/>
      <c r="ACE129" s="148"/>
      <c r="ACF129" s="148"/>
      <c r="ACG129" s="148"/>
      <c r="ACH129" s="148"/>
      <c r="ACI129" s="148"/>
      <c r="ACJ129" s="148"/>
      <c r="ACK129" s="148"/>
      <c r="ACL129" s="148"/>
      <c r="ACM129" s="148"/>
      <c r="ACN129" s="148"/>
      <c r="ACO129" s="148"/>
      <c r="ACP129" s="148"/>
      <c r="ACQ129" s="148"/>
      <c r="ACR129" s="148"/>
      <c r="ACS129" s="148"/>
      <c r="ACT129" s="148"/>
      <c r="ACU129" s="148"/>
      <c r="ACV129" s="148"/>
      <c r="ACW129" s="148"/>
      <c r="ACX129" s="148"/>
      <c r="ACY129" s="148"/>
      <c r="ACZ129" s="148"/>
      <c r="ADA129" s="148"/>
      <c r="ADB129" s="148"/>
      <c r="ADC129" s="148"/>
      <c r="ADD129" s="148"/>
      <c r="ADE129" s="148"/>
      <c r="ADF129" s="148"/>
      <c r="ADG129" s="148"/>
      <c r="ADH129" s="148"/>
      <c r="ADI129" s="148"/>
      <c r="ADJ129" s="148"/>
      <c r="ADK129" s="148"/>
      <c r="ADL129" s="148"/>
      <c r="ADM129" s="148"/>
      <c r="ADN129" s="148"/>
      <c r="ADO129" s="148"/>
      <c r="ADP129" s="148"/>
      <c r="ADQ129" s="148"/>
      <c r="ADR129" s="148"/>
      <c r="ADS129" s="148"/>
      <c r="ADT129" s="148"/>
      <c r="ADU129" s="148"/>
      <c r="ADV129" s="148"/>
      <c r="ADW129" s="148"/>
      <c r="ADX129" s="148"/>
      <c r="ADY129" s="148"/>
      <c r="ADZ129" s="148"/>
      <c r="AEA129" s="148"/>
      <c r="AEB129" s="148"/>
      <c r="AEC129" s="148"/>
      <c r="AED129" s="148"/>
      <c r="AEE129" s="148"/>
      <c r="AEF129" s="148"/>
      <c r="AEG129" s="148"/>
      <c r="AEH129" s="148"/>
      <c r="AEI129" s="148"/>
      <c r="AEJ129" s="148"/>
      <c r="AEK129" s="148"/>
      <c r="AEL129" s="148"/>
      <c r="AEM129" s="148"/>
      <c r="AEN129" s="148"/>
      <c r="AEO129" s="148"/>
      <c r="AEP129" s="148"/>
      <c r="AEQ129" s="148"/>
      <c r="AER129" s="148"/>
      <c r="AES129" s="148"/>
      <c r="AET129" s="148"/>
      <c r="AEU129" s="148"/>
      <c r="AEV129" s="148"/>
      <c r="AEW129" s="148"/>
      <c r="AEX129" s="148"/>
      <c r="AEY129" s="148"/>
      <c r="AEZ129" s="148"/>
      <c r="AFA129" s="148"/>
      <c r="AFB129" s="148"/>
      <c r="AFC129" s="148"/>
      <c r="AFD129" s="148"/>
      <c r="AFE129" s="148"/>
      <c r="AFF129" s="148"/>
      <c r="AFG129" s="148"/>
      <c r="AFH129" s="148"/>
      <c r="AFI129" s="148"/>
      <c r="AFJ129" s="148"/>
      <c r="AFK129" s="148"/>
      <c r="AFL129" s="148"/>
      <c r="AFM129" s="148"/>
      <c r="AFN129" s="148"/>
      <c r="AFO129" s="148"/>
      <c r="AFP129" s="148"/>
      <c r="AFQ129" s="148"/>
      <c r="AFR129" s="148"/>
      <c r="AFS129" s="148"/>
      <c r="AFT129" s="148"/>
      <c r="AFU129" s="148"/>
      <c r="AFV129" s="148"/>
      <c r="AFW129" s="148"/>
      <c r="AFX129" s="148"/>
      <c r="AFY129" s="148"/>
      <c r="AFZ129" s="148"/>
      <c r="AGA129" s="148"/>
      <c r="AGB129" s="148"/>
      <c r="AGC129" s="148"/>
      <c r="AGD129" s="148"/>
      <c r="AGE129" s="148"/>
      <c r="AGF129" s="148"/>
      <c r="AGG129" s="148"/>
      <c r="AGH129" s="148"/>
      <c r="AGI129" s="148"/>
      <c r="AGJ129" s="148"/>
      <c r="AGK129" s="148"/>
      <c r="AGL129" s="148"/>
      <c r="AGM129" s="148"/>
      <c r="AGN129" s="148"/>
      <c r="AGO129" s="148"/>
      <c r="AGP129" s="148"/>
      <c r="AGQ129" s="148"/>
      <c r="AGR129" s="148"/>
      <c r="AGS129" s="148"/>
      <c r="AGT129" s="148"/>
      <c r="AGU129" s="148"/>
      <c r="AGV129" s="148"/>
      <c r="AGW129" s="148"/>
      <c r="AGX129" s="148"/>
      <c r="AGY129" s="148"/>
      <c r="AGZ129" s="148"/>
      <c r="AHA129" s="148"/>
      <c r="AHB129" s="148"/>
      <c r="AHC129" s="148"/>
      <c r="AHD129" s="148"/>
      <c r="AHE129" s="148"/>
      <c r="AHF129" s="148"/>
      <c r="AHG129" s="148"/>
      <c r="AHH129" s="148"/>
      <c r="AHI129" s="148"/>
      <c r="AHJ129" s="148"/>
      <c r="AHK129" s="148"/>
      <c r="AHL129" s="148"/>
      <c r="AHM129" s="148"/>
      <c r="AHN129" s="148"/>
      <c r="AHO129" s="148"/>
      <c r="AHP129" s="148"/>
      <c r="AHQ129" s="148"/>
      <c r="AHR129" s="148"/>
      <c r="AHS129" s="148"/>
      <c r="AHT129" s="148"/>
      <c r="AHU129" s="148"/>
      <c r="AHV129" s="148"/>
      <c r="AHW129" s="148"/>
      <c r="AHX129" s="148"/>
      <c r="AHY129" s="148"/>
      <c r="AHZ129" s="148"/>
      <c r="AIA129" s="148"/>
      <c r="AIB129" s="148"/>
      <c r="AIC129" s="148"/>
      <c r="AID129" s="148"/>
      <c r="AIE129" s="148"/>
      <c r="AIF129" s="148"/>
      <c r="AIG129" s="148"/>
      <c r="AIH129" s="148"/>
      <c r="AII129" s="148"/>
      <c r="AIJ129" s="148"/>
      <c r="AIK129" s="148"/>
      <c r="AIL129" s="148"/>
      <c r="AIM129" s="148"/>
      <c r="AIN129" s="148"/>
      <c r="AIO129" s="148"/>
      <c r="AIP129" s="148"/>
      <c r="AIQ129" s="148"/>
      <c r="AIR129" s="148"/>
      <c r="AIS129" s="148"/>
      <c r="AIT129" s="148"/>
      <c r="AIU129" s="148"/>
      <c r="AIV129" s="148"/>
      <c r="AIW129" s="148"/>
      <c r="AIX129" s="148"/>
      <c r="AIY129" s="148"/>
      <c r="AIZ129" s="148"/>
      <c r="AJA129" s="148"/>
      <c r="AJB129" s="148"/>
      <c r="AJC129" s="148"/>
      <c r="AJD129" s="148"/>
      <c r="AJE129" s="148"/>
      <c r="AJF129" s="148"/>
      <c r="AJG129" s="148"/>
      <c r="AJH129" s="148"/>
      <c r="AJI129" s="148"/>
      <c r="AJJ129" s="148"/>
      <c r="AJK129" s="148"/>
      <c r="AJL129" s="148"/>
      <c r="AJM129" s="148"/>
      <c r="AJN129" s="148"/>
      <c r="AJO129" s="148"/>
      <c r="AJP129" s="148"/>
      <c r="AJQ129" s="148"/>
      <c r="AJR129" s="148"/>
      <c r="AJS129" s="148"/>
      <c r="AJT129" s="148"/>
      <c r="AJU129" s="148"/>
      <c r="AJV129" s="148"/>
      <c r="AJW129" s="148"/>
      <c r="AJX129" s="148"/>
      <c r="AJY129" s="148"/>
      <c r="AJZ129" s="148"/>
      <c r="AKA129" s="148"/>
      <c r="AKB129" s="148"/>
      <c r="AKC129" s="148"/>
      <c r="AKD129" s="148"/>
      <c r="AKE129" s="148"/>
      <c r="AKF129" s="148"/>
      <c r="AKG129" s="148"/>
      <c r="AKH129" s="148"/>
      <c r="AKI129" s="148"/>
      <c r="AKJ129" s="148"/>
      <c r="AKK129" s="148"/>
      <c r="AKL129" s="148"/>
      <c r="AKM129" s="148"/>
      <c r="AKN129" s="148"/>
      <c r="AKO129" s="148"/>
      <c r="AKP129" s="148"/>
      <c r="AKQ129" s="148"/>
      <c r="AKR129" s="148"/>
      <c r="AKS129" s="148"/>
      <c r="AKT129" s="148"/>
      <c r="AKU129" s="148"/>
      <c r="AKV129" s="148"/>
      <c r="AKW129" s="148"/>
      <c r="AKX129" s="148"/>
      <c r="AKY129" s="148"/>
      <c r="AKZ129" s="148"/>
      <c r="ALA129" s="148"/>
      <c r="ALB129" s="148"/>
      <c r="ALC129" s="148"/>
      <c r="ALD129" s="148"/>
      <c r="ALE129" s="148"/>
      <c r="ALF129" s="148"/>
      <c r="ALG129" s="148"/>
      <c r="ALH129" s="148"/>
      <c r="ALI129" s="148"/>
      <c r="ALJ129" s="148"/>
      <c r="ALK129" s="148"/>
      <c r="ALL129" s="148"/>
      <c r="ALM129" s="148"/>
      <c r="ALN129" s="148"/>
      <c r="ALO129" s="148"/>
      <c r="ALP129" s="148"/>
      <c r="ALQ129" s="148"/>
      <c r="ALR129" s="148"/>
      <c r="ALS129" s="148"/>
      <c r="ALT129" s="148"/>
      <c r="ALU129" s="148"/>
      <c r="ALV129" s="148"/>
      <c r="ALW129" s="148"/>
      <c r="ALX129" s="148"/>
      <c r="ALY129" s="148"/>
      <c r="ALZ129" s="148"/>
      <c r="AMA129" s="148"/>
      <c r="AMB129" s="148"/>
      <c r="AMC129" s="148"/>
      <c r="AMD129" s="148"/>
      <c r="AME129" s="148"/>
      <c r="AMF129" s="148"/>
      <c r="AMG129" s="148"/>
      <c r="AMH129" s="148"/>
      <c r="AMI129" s="148"/>
      <c r="AMJ129" s="148"/>
      <c r="AMK129" s="148"/>
    </row>
    <row r="130" spans="1:1025" ht="16.5" customHeight="1">
      <c r="A130" s="148"/>
      <c r="B130" s="148"/>
      <c r="C130" s="148"/>
      <c r="D130" s="148"/>
      <c r="E130" s="240"/>
      <c r="F130" s="240"/>
      <c r="G130" s="243"/>
      <c r="H130" s="240"/>
      <c r="I130" s="240"/>
      <c r="L130" s="148"/>
      <c r="M130" s="148"/>
      <c r="N130" s="148"/>
      <c r="O130" s="148"/>
      <c r="P130" s="148"/>
      <c r="Q130" s="148"/>
      <c r="R130" s="148"/>
      <c r="S130" s="148"/>
      <c r="T130" s="148"/>
      <c r="U130" s="148"/>
      <c r="V130" s="148"/>
      <c r="W130" s="148"/>
      <c r="X130" s="148"/>
      <c r="Y130" s="148"/>
      <c r="Z130" s="148"/>
      <c r="AA130" s="148"/>
      <c r="AB130" s="148"/>
      <c r="AC130" s="148"/>
      <c r="AD130" s="148"/>
      <c r="AE130" s="148"/>
      <c r="AF130" s="148"/>
      <c r="AG130" s="148"/>
      <c r="AH130" s="148"/>
      <c r="AI130" s="148"/>
      <c r="AJ130" s="148"/>
      <c r="AK130" s="148"/>
      <c r="AL130" s="148"/>
      <c r="AM130" s="148"/>
      <c r="AN130" s="148"/>
      <c r="AO130" s="148"/>
      <c r="AP130" s="148"/>
      <c r="AQ130" s="148"/>
      <c r="AR130" s="148"/>
      <c r="AS130" s="148"/>
      <c r="AT130" s="148"/>
      <c r="AU130" s="148"/>
      <c r="AV130" s="148"/>
      <c r="AW130" s="148"/>
      <c r="AX130" s="148"/>
      <c r="AY130" s="148"/>
      <c r="AZ130" s="148"/>
      <c r="BA130" s="148"/>
      <c r="BB130" s="148"/>
      <c r="BC130" s="148"/>
      <c r="BD130" s="148"/>
      <c r="BE130" s="148"/>
      <c r="BF130" s="148"/>
      <c r="BG130" s="148"/>
      <c r="BH130" s="148"/>
      <c r="BI130" s="148"/>
      <c r="BJ130" s="148"/>
      <c r="BK130" s="148"/>
      <c r="BL130" s="148"/>
      <c r="BM130" s="148"/>
      <c r="BN130" s="148"/>
      <c r="BO130" s="148"/>
      <c r="BP130" s="148"/>
      <c r="BQ130" s="148"/>
      <c r="BR130" s="148"/>
      <c r="BS130" s="148"/>
      <c r="BT130" s="148"/>
      <c r="BU130" s="148"/>
      <c r="BV130" s="148"/>
      <c r="BW130" s="148"/>
      <c r="BX130" s="148"/>
      <c r="BY130" s="148"/>
      <c r="BZ130" s="148"/>
      <c r="CA130" s="148"/>
      <c r="CB130" s="148"/>
      <c r="CC130" s="148"/>
      <c r="CD130" s="148"/>
      <c r="CE130" s="148"/>
      <c r="CF130" s="148"/>
      <c r="CG130" s="148"/>
      <c r="CH130" s="148"/>
      <c r="CI130" s="148"/>
      <c r="CJ130" s="148"/>
      <c r="CK130" s="148"/>
      <c r="CL130" s="148"/>
      <c r="CM130" s="148"/>
      <c r="CN130" s="148"/>
      <c r="CO130" s="148"/>
      <c r="CP130" s="148"/>
      <c r="CQ130" s="148"/>
      <c r="CR130" s="148"/>
      <c r="CS130" s="148"/>
      <c r="CT130" s="148"/>
      <c r="CU130" s="148"/>
      <c r="CV130" s="148"/>
      <c r="CW130" s="148"/>
      <c r="CX130" s="148"/>
      <c r="CY130" s="148"/>
      <c r="CZ130" s="148"/>
      <c r="DA130" s="148"/>
      <c r="DB130" s="148"/>
      <c r="DC130" s="148"/>
      <c r="DD130" s="148"/>
      <c r="DE130" s="148"/>
      <c r="DF130" s="148"/>
      <c r="DG130" s="148"/>
      <c r="DH130" s="148"/>
      <c r="DI130" s="148"/>
      <c r="DJ130" s="148"/>
      <c r="DK130" s="148"/>
      <c r="DL130" s="148"/>
      <c r="DM130" s="148"/>
      <c r="DN130" s="148"/>
      <c r="DO130" s="148"/>
      <c r="DP130" s="148"/>
      <c r="DQ130" s="148"/>
      <c r="DR130" s="148"/>
      <c r="DS130" s="148"/>
      <c r="DT130" s="148"/>
      <c r="DU130" s="148"/>
      <c r="DV130" s="148"/>
      <c r="DW130" s="148"/>
      <c r="DX130" s="148"/>
      <c r="DY130" s="148"/>
      <c r="DZ130" s="148"/>
      <c r="EA130" s="148"/>
      <c r="EB130" s="148"/>
      <c r="EC130" s="148"/>
      <c r="ED130" s="148"/>
      <c r="EE130" s="148"/>
      <c r="EF130" s="148"/>
      <c r="EG130" s="148"/>
      <c r="EH130" s="148"/>
      <c r="EI130" s="148"/>
      <c r="EJ130" s="148"/>
      <c r="EK130" s="148"/>
      <c r="EL130" s="148"/>
      <c r="EM130" s="148"/>
      <c r="EN130" s="148"/>
      <c r="EO130" s="148"/>
      <c r="EP130" s="148"/>
      <c r="EQ130" s="148"/>
      <c r="ER130" s="148"/>
      <c r="ES130" s="148"/>
      <c r="ET130" s="148"/>
      <c r="EU130" s="148"/>
      <c r="EV130" s="148"/>
      <c r="EW130" s="148"/>
      <c r="EX130" s="148"/>
      <c r="EY130" s="148"/>
      <c r="EZ130" s="148"/>
      <c r="FA130" s="148"/>
      <c r="FB130" s="148"/>
      <c r="FC130" s="148"/>
      <c r="FD130" s="148"/>
      <c r="FE130" s="148"/>
      <c r="FF130" s="148"/>
      <c r="FG130" s="148"/>
      <c r="FH130" s="148"/>
      <c r="FI130" s="148"/>
      <c r="FJ130" s="148"/>
      <c r="FK130" s="148"/>
      <c r="FL130" s="148"/>
      <c r="FM130" s="148"/>
      <c r="FN130" s="148"/>
      <c r="FO130" s="148"/>
      <c r="FP130" s="148"/>
      <c r="FQ130" s="148"/>
      <c r="FR130" s="148"/>
      <c r="FS130" s="148"/>
      <c r="FT130" s="148"/>
      <c r="FU130" s="148"/>
      <c r="FV130" s="148"/>
      <c r="FW130" s="148"/>
      <c r="FX130" s="148"/>
      <c r="FY130" s="148"/>
      <c r="FZ130" s="148"/>
      <c r="GA130" s="148"/>
      <c r="GB130" s="148"/>
      <c r="GC130" s="148"/>
      <c r="GD130" s="148"/>
      <c r="GE130" s="148"/>
      <c r="GF130" s="148"/>
      <c r="GG130" s="148"/>
      <c r="GH130" s="148"/>
      <c r="GI130" s="148"/>
      <c r="GJ130" s="148"/>
      <c r="GK130" s="148"/>
      <c r="GL130" s="148"/>
      <c r="GM130" s="148"/>
      <c r="GN130" s="148"/>
      <c r="GO130" s="148"/>
      <c r="GP130" s="148"/>
      <c r="GQ130" s="148"/>
      <c r="GR130" s="148"/>
      <c r="GS130" s="148"/>
      <c r="GT130" s="148"/>
      <c r="GU130" s="148"/>
      <c r="GV130" s="148"/>
      <c r="GW130" s="148"/>
      <c r="GX130" s="148"/>
      <c r="GY130" s="148"/>
      <c r="GZ130" s="148"/>
      <c r="HA130" s="148"/>
      <c r="HB130" s="148"/>
      <c r="HC130" s="148"/>
      <c r="HD130" s="148"/>
      <c r="HE130" s="148"/>
      <c r="HF130" s="148"/>
      <c r="HG130" s="148"/>
      <c r="HH130" s="148"/>
      <c r="HI130" s="148"/>
      <c r="HJ130" s="148"/>
      <c r="HK130" s="148"/>
      <c r="HL130" s="148"/>
      <c r="HM130" s="148"/>
      <c r="HN130" s="148"/>
      <c r="HO130" s="148"/>
      <c r="HP130" s="148"/>
      <c r="HQ130" s="148"/>
      <c r="HR130" s="148"/>
      <c r="HS130" s="148"/>
      <c r="HT130" s="148"/>
      <c r="HU130" s="148"/>
      <c r="HV130" s="148"/>
      <c r="HW130" s="148"/>
      <c r="HX130" s="148"/>
      <c r="HY130" s="148"/>
      <c r="HZ130" s="148"/>
      <c r="IA130" s="148"/>
      <c r="IB130" s="148"/>
      <c r="IC130" s="148"/>
      <c r="ID130" s="148"/>
      <c r="IE130" s="148"/>
      <c r="IF130" s="148"/>
      <c r="IG130" s="148"/>
      <c r="IH130" s="148"/>
      <c r="II130" s="148"/>
      <c r="IJ130" s="148"/>
      <c r="IK130" s="148"/>
      <c r="IL130" s="148"/>
      <c r="IM130" s="148"/>
      <c r="IN130" s="148"/>
      <c r="IO130" s="148"/>
      <c r="IP130" s="148"/>
      <c r="IQ130" s="148"/>
      <c r="IR130" s="148"/>
      <c r="IS130" s="148"/>
      <c r="IT130" s="148"/>
      <c r="IU130" s="148"/>
      <c r="IV130" s="148"/>
      <c r="IW130" s="148"/>
      <c r="IX130" s="148"/>
      <c r="IY130" s="148"/>
      <c r="IZ130" s="148"/>
      <c r="JA130" s="148"/>
      <c r="JB130" s="148"/>
      <c r="JC130" s="148"/>
      <c r="JD130" s="148"/>
      <c r="JE130" s="148"/>
      <c r="JF130" s="148"/>
      <c r="JG130" s="148"/>
      <c r="JH130" s="148"/>
      <c r="JI130" s="148"/>
      <c r="JJ130" s="148"/>
      <c r="JK130" s="148"/>
      <c r="JL130" s="148"/>
      <c r="JM130" s="148"/>
      <c r="JN130" s="148"/>
      <c r="JO130" s="148"/>
      <c r="JP130" s="148"/>
      <c r="JQ130" s="148"/>
      <c r="JR130" s="148"/>
      <c r="JS130" s="148"/>
      <c r="JT130" s="148"/>
      <c r="JU130" s="148"/>
      <c r="JV130" s="148"/>
      <c r="JW130" s="148"/>
      <c r="JX130" s="148"/>
      <c r="JY130" s="148"/>
      <c r="JZ130" s="148"/>
      <c r="KA130" s="148"/>
      <c r="KB130" s="148"/>
      <c r="KC130" s="148"/>
      <c r="KD130" s="148"/>
      <c r="KE130" s="148"/>
      <c r="KF130" s="148"/>
      <c r="KG130" s="148"/>
      <c r="KH130" s="148"/>
      <c r="KI130" s="148"/>
      <c r="KJ130" s="148"/>
      <c r="KK130" s="148"/>
      <c r="KL130" s="148"/>
      <c r="KM130" s="148"/>
      <c r="KN130" s="148"/>
      <c r="KO130" s="148"/>
      <c r="KP130" s="148"/>
      <c r="KQ130" s="148"/>
      <c r="KR130" s="148"/>
      <c r="KS130" s="148"/>
      <c r="KT130" s="148"/>
      <c r="KU130" s="148"/>
      <c r="KV130" s="148"/>
      <c r="KW130" s="148"/>
      <c r="KX130" s="148"/>
      <c r="KY130" s="148"/>
      <c r="KZ130" s="148"/>
      <c r="LA130" s="148"/>
      <c r="LB130" s="148"/>
      <c r="LC130" s="148"/>
      <c r="LD130" s="148"/>
      <c r="LE130" s="148"/>
      <c r="LF130" s="148"/>
      <c r="LG130" s="148"/>
      <c r="LH130" s="148"/>
      <c r="LI130" s="148"/>
      <c r="LJ130" s="148"/>
      <c r="LK130" s="148"/>
      <c r="LL130" s="148"/>
      <c r="LM130" s="148"/>
      <c r="LN130" s="148"/>
      <c r="LO130" s="148"/>
      <c r="LP130" s="148"/>
      <c r="LQ130" s="148"/>
      <c r="LR130" s="148"/>
      <c r="LS130" s="148"/>
      <c r="LT130" s="148"/>
      <c r="LU130" s="148"/>
      <c r="LV130" s="148"/>
      <c r="LW130" s="148"/>
      <c r="LX130" s="148"/>
      <c r="LY130" s="148"/>
      <c r="LZ130" s="148"/>
      <c r="MA130" s="148"/>
      <c r="MB130" s="148"/>
      <c r="MC130" s="148"/>
      <c r="MD130" s="148"/>
      <c r="ME130" s="148"/>
      <c r="MF130" s="148"/>
      <c r="MG130" s="148"/>
      <c r="MH130" s="148"/>
      <c r="MI130" s="148"/>
      <c r="MJ130" s="148"/>
      <c r="MK130" s="148"/>
      <c r="ML130" s="148"/>
      <c r="MM130" s="148"/>
      <c r="MN130" s="148"/>
      <c r="MO130" s="148"/>
      <c r="MP130" s="148"/>
      <c r="MQ130" s="148"/>
      <c r="MR130" s="148"/>
      <c r="MS130" s="148"/>
      <c r="MT130" s="148"/>
      <c r="MU130" s="148"/>
      <c r="MV130" s="148"/>
      <c r="MW130" s="148"/>
      <c r="MX130" s="148"/>
      <c r="MY130" s="148"/>
      <c r="MZ130" s="148"/>
      <c r="NA130" s="148"/>
      <c r="NB130" s="148"/>
      <c r="NC130" s="148"/>
      <c r="ND130" s="148"/>
      <c r="NE130" s="148"/>
      <c r="NF130" s="148"/>
      <c r="NG130" s="148"/>
      <c r="NH130" s="148"/>
      <c r="NI130" s="148"/>
      <c r="NJ130" s="148"/>
      <c r="NK130" s="148"/>
      <c r="NL130" s="148"/>
      <c r="NM130" s="148"/>
      <c r="NN130" s="148"/>
      <c r="NO130" s="148"/>
      <c r="NP130" s="148"/>
      <c r="NQ130" s="148"/>
      <c r="NR130" s="148"/>
      <c r="NS130" s="148"/>
      <c r="NT130" s="148"/>
      <c r="NU130" s="148"/>
      <c r="NV130" s="148"/>
      <c r="NW130" s="148"/>
      <c r="NX130" s="148"/>
      <c r="NY130" s="148"/>
      <c r="NZ130" s="148"/>
      <c r="OA130" s="148"/>
      <c r="OB130" s="148"/>
      <c r="OC130" s="148"/>
      <c r="OD130" s="148"/>
      <c r="OE130" s="148"/>
      <c r="OF130" s="148"/>
      <c r="OG130" s="148"/>
      <c r="OH130" s="148"/>
      <c r="OI130" s="148"/>
      <c r="OJ130" s="148"/>
      <c r="OK130" s="148"/>
      <c r="OL130" s="148"/>
      <c r="OM130" s="148"/>
      <c r="ON130" s="148"/>
      <c r="OO130" s="148"/>
      <c r="OP130" s="148"/>
      <c r="OQ130" s="148"/>
      <c r="OR130" s="148"/>
      <c r="OS130" s="148"/>
      <c r="OT130" s="148"/>
      <c r="OU130" s="148"/>
      <c r="OV130" s="148"/>
      <c r="OW130" s="148"/>
      <c r="OX130" s="148"/>
      <c r="OY130" s="148"/>
      <c r="OZ130" s="148"/>
      <c r="PA130" s="148"/>
      <c r="PB130" s="148"/>
      <c r="PC130" s="148"/>
      <c r="PD130" s="148"/>
      <c r="PE130" s="148"/>
      <c r="PF130" s="148"/>
      <c r="PG130" s="148"/>
      <c r="PH130" s="148"/>
      <c r="PI130" s="148"/>
      <c r="PJ130" s="148"/>
      <c r="PK130" s="148"/>
      <c r="PL130" s="148"/>
      <c r="PM130" s="148"/>
      <c r="PN130" s="148"/>
      <c r="PO130" s="148"/>
      <c r="PP130" s="148"/>
      <c r="PQ130" s="148"/>
      <c r="PR130" s="148"/>
      <c r="PS130" s="148"/>
      <c r="PT130" s="148"/>
      <c r="PU130" s="148"/>
      <c r="PV130" s="148"/>
      <c r="PW130" s="148"/>
      <c r="PX130" s="148"/>
      <c r="PY130" s="148"/>
      <c r="PZ130" s="148"/>
      <c r="QA130" s="148"/>
      <c r="QB130" s="148"/>
      <c r="QC130" s="148"/>
      <c r="QD130" s="148"/>
      <c r="QE130" s="148"/>
      <c r="QF130" s="148"/>
      <c r="QG130" s="148"/>
      <c r="QH130" s="148"/>
      <c r="QI130" s="148"/>
      <c r="QJ130" s="148"/>
      <c r="QK130" s="148"/>
      <c r="QL130" s="148"/>
      <c r="QM130" s="148"/>
      <c r="QN130" s="148"/>
      <c r="QO130" s="148"/>
      <c r="QP130" s="148"/>
      <c r="QQ130" s="148"/>
      <c r="QR130" s="148"/>
      <c r="QS130" s="148"/>
      <c r="QT130" s="148"/>
      <c r="QU130" s="148"/>
      <c r="QV130" s="148"/>
      <c r="QW130" s="148"/>
      <c r="QX130" s="148"/>
      <c r="QY130" s="148"/>
      <c r="QZ130" s="148"/>
      <c r="RA130" s="148"/>
      <c r="RB130" s="148"/>
      <c r="RC130" s="148"/>
      <c r="RD130" s="148"/>
      <c r="RE130" s="148"/>
      <c r="RF130" s="148"/>
      <c r="RG130" s="148"/>
      <c r="RH130" s="148"/>
      <c r="RI130" s="148"/>
      <c r="RJ130" s="148"/>
      <c r="RK130" s="148"/>
      <c r="RL130" s="148"/>
      <c r="RM130" s="148"/>
      <c r="RN130" s="148"/>
      <c r="RO130" s="148"/>
      <c r="RP130" s="148"/>
      <c r="RQ130" s="148"/>
      <c r="RR130" s="148"/>
      <c r="RS130" s="148"/>
      <c r="RT130" s="148"/>
      <c r="RU130" s="148"/>
      <c r="RV130" s="148"/>
      <c r="RW130" s="148"/>
      <c r="RX130" s="148"/>
      <c r="RY130" s="148"/>
      <c r="RZ130" s="148"/>
      <c r="SA130" s="148"/>
      <c r="SB130" s="148"/>
      <c r="SC130" s="148"/>
      <c r="SD130" s="148"/>
      <c r="SE130" s="148"/>
      <c r="SF130" s="148"/>
      <c r="SG130" s="148"/>
      <c r="SH130" s="148"/>
      <c r="SI130" s="148"/>
      <c r="SJ130" s="148"/>
      <c r="SK130" s="148"/>
      <c r="SL130" s="148"/>
      <c r="SM130" s="148"/>
      <c r="SN130" s="148"/>
      <c r="SO130" s="148"/>
      <c r="SP130" s="148"/>
      <c r="SQ130" s="148"/>
      <c r="SR130" s="148"/>
      <c r="SS130" s="148"/>
      <c r="ST130" s="148"/>
      <c r="SU130" s="148"/>
      <c r="SV130" s="148"/>
      <c r="SW130" s="148"/>
      <c r="SX130" s="148"/>
      <c r="SY130" s="148"/>
      <c r="SZ130" s="148"/>
      <c r="TA130" s="148"/>
      <c r="TB130" s="148"/>
      <c r="TC130" s="148"/>
      <c r="TD130" s="148"/>
      <c r="TE130" s="148"/>
      <c r="TF130" s="148"/>
      <c r="TG130" s="148"/>
      <c r="TH130" s="148"/>
      <c r="TI130" s="148"/>
      <c r="TJ130" s="148"/>
      <c r="TK130" s="148"/>
      <c r="TL130" s="148"/>
      <c r="TM130" s="148"/>
      <c r="TN130" s="148"/>
      <c r="TO130" s="148"/>
      <c r="TP130" s="148"/>
      <c r="TQ130" s="148"/>
      <c r="TR130" s="148"/>
      <c r="TS130" s="148"/>
      <c r="TT130" s="148"/>
      <c r="TU130" s="148"/>
      <c r="TV130" s="148"/>
      <c r="TW130" s="148"/>
      <c r="TX130" s="148"/>
      <c r="TY130" s="148"/>
      <c r="TZ130" s="148"/>
      <c r="UA130" s="148"/>
      <c r="UB130" s="148"/>
      <c r="UC130" s="148"/>
      <c r="UD130" s="148"/>
      <c r="UE130" s="148"/>
      <c r="UF130" s="148"/>
      <c r="UG130" s="148"/>
      <c r="UH130" s="148"/>
      <c r="UI130" s="148"/>
      <c r="UJ130" s="148"/>
      <c r="UK130" s="148"/>
      <c r="UL130" s="148"/>
      <c r="UM130" s="148"/>
      <c r="UN130" s="148"/>
      <c r="UO130" s="148"/>
      <c r="UP130" s="148"/>
      <c r="UQ130" s="148"/>
      <c r="UR130" s="148"/>
      <c r="US130" s="148"/>
      <c r="UT130" s="148"/>
      <c r="UU130" s="148"/>
      <c r="UV130" s="148"/>
      <c r="UW130" s="148"/>
      <c r="UX130" s="148"/>
      <c r="UY130" s="148"/>
      <c r="UZ130" s="148"/>
      <c r="VA130" s="148"/>
      <c r="VB130" s="148"/>
      <c r="VC130" s="148"/>
      <c r="VD130" s="148"/>
      <c r="VE130" s="148"/>
      <c r="VF130" s="148"/>
      <c r="VG130" s="148"/>
      <c r="VH130" s="148"/>
      <c r="VI130" s="148"/>
      <c r="VJ130" s="148"/>
      <c r="VK130" s="148"/>
      <c r="VL130" s="148"/>
      <c r="VM130" s="148"/>
      <c r="VN130" s="148"/>
      <c r="VO130" s="148"/>
      <c r="VP130" s="148"/>
      <c r="VQ130" s="148"/>
      <c r="VR130" s="148"/>
      <c r="VS130" s="148"/>
      <c r="VT130" s="148"/>
      <c r="VU130" s="148"/>
      <c r="VV130" s="148"/>
      <c r="VW130" s="148"/>
      <c r="VX130" s="148"/>
      <c r="VY130" s="148"/>
      <c r="VZ130" s="148"/>
      <c r="WA130" s="148"/>
      <c r="WB130" s="148"/>
      <c r="WC130" s="148"/>
      <c r="WD130" s="148"/>
      <c r="WE130" s="148"/>
      <c r="WF130" s="148"/>
      <c r="WG130" s="148"/>
      <c r="WH130" s="148"/>
      <c r="WI130" s="148"/>
      <c r="WJ130" s="148"/>
      <c r="WK130" s="148"/>
      <c r="WL130" s="148"/>
      <c r="WM130" s="148"/>
      <c r="WN130" s="148"/>
      <c r="WO130" s="148"/>
      <c r="WP130" s="148"/>
      <c r="WQ130" s="148"/>
      <c r="WR130" s="148"/>
      <c r="WS130" s="148"/>
      <c r="WT130" s="148"/>
      <c r="WU130" s="148"/>
      <c r="WV130" s="148"/>
      <c r="WW130" s="148"/>
      <c r="WX130" s="148"/>
      <c r="WY130" s="148"/>
      <c r="WZ130" s="148"/>
      <c r="XA130" s="148"/>
      <c r="XB130" s="148"/>
      <c r="XC130" s="148"/>
      <c r="XD130" s="148"/>
      <c r="XE130" s="148"/>
      <c r="XF130" s="148"/>
      <c r="XG130" s="148"/>
      <c r="XH130" s="148"/>
      <c r="XI130" s="148"/>
      <c r="XJ130" s="148"/>
      <c r="XK130" s="148"/>
      <c r="XL130" s="148"/>
      <c r="XM130" s="148"/>
      <c r="XN130" s="148"/>
      <c r="XO130" s="148"/>
      <c r="XP130" s="148"/>
      <c r="XQ130" s="148"/>
      <c r="XR130" s="148"/>
      <c r="XS130" s="148"/>
      <c r="XT130" s="148"/>
      <c r="XU130" s="148"/>
      <c r="XV130" s="148"/>
      <c r="XW130" s="148"/>
      <c r="XX130" s="148"/>
      <c r="XY130" s="148"/>
      <c r="XZ130" s="148"/>
      <c r="YA130" s="148"/>
      <c r="YB130" s="148"/>
      <c r="YC130" s="148"/>
      <c r="YD130" s="148"/>
      <c r="YE130" s="148"/>
      <c r="YF130" s="148"/>
      <c r="YG130" s="148"/>
      <c r="YH130" s="148"/>
      <c r="YI130" s="148"/>
      <c r="YJ130" s="148"/>
      <c r="YK130" s="148"/>
      <c r="YL130" s="148"/>
      <c r="YM130" s="148"/>
      <c r="YN130" s="148"/>
      <c r="YO130" s="148"/>
      <c r="YP130" s="148"/>
      <c r="YQ130" s="148"/>
      <c r="YR130" s="148"/>
      <c r="YS130" s="148"/>
      <c r="YT130" s="148"/>
      <c r="YU130" s="148"/>
      <c r="YV130" s="148"/>
      <c r="YW130" s="148"/>
      <c r="YX130" s="148"/>
      <c r="YY130" s="148"/>
      <c r="YZ130" s="148"/>
      <c r="ZA130" s="148"/>
      <c r="ZB130" s="148"/>
      <c r="ZC130" s="148"/>
      <c r="ZD130" s="148"/>
      <c r="ZE130" s="148"/>
      <c r="ZF130" s="148"/>
      <c r="ZG130" s="148"/>
      <c r="ZH130" s="148"/>
      <c r="ZI130" s="148"/>
      <c r="ZJ130" s="148"/>
      <c r="ZK130" s="148"/>
      <c r="ZL130" s="148"/>
      <c r="ZM130" s="148"/>
      <c r="ZN130" s="148"/>
      <c r="ZO130" s="148"/>
      <c r="ZP130" s="148"/>
      <c r="ZQ130" s="148"/>
      <c r="ZR130" s="148"/>
      <c r="ZS130" s="148"/>
      <c r="ZT130" s="148"/>
      <c r="ZU130" s="148"/>
      <c r="ZV130" s="148"/>
      <c r="ZW130" s="148"/>
      <c r="ZX130" s="148"/>
      <c r="ZY130" s="148"/>
      <c r="ZZ130" s="148"/>
      <c r="AAA130" s="148"/>
      <c r="AAB130" s="148"/>
      <c r="AAC130" s="148"/>
      <c r="AAD130" s="148"/>
      <c r="AAE130" s="148"/>
      <c r="AAF130" s="148"/>
      <c r="AAG130" s="148"/>
      <c r="AAH130" s="148"/>
      <c r="AAI130" s="148"/>
      <c r="AAJ130" s="148"/>
      <c r="AAK130" s="148"/>
      <c r="AAL130" s="148"/>
      <c r="AAM130" s="148"/>
      <c r="AAN130" s="148"/>
      <c r="AAO130" s="148"/>
      <c r="AAP130" s="148"/>
      <c r="AAQ130" s="148"/>
      <c r="AAR130" s="148"/>
      <c r="AAS130" s="148"/>
      <c r="AAT130" s="148"/>
      <c r="AAU130" s="148"/>
      <c r="AAV130" s="148"/>
      <c r="AAW130" s="148"/>
      <c r="AAX130" s="148"/>
      <c r="AAY130" s="148"/>
      <c r="AAZ130" s="148"/>
      <c r="ABA130" s="148"/>
      <c r="ABB130" s="148"/>
      <c r="ABC130" s="148"/>
      <c r="ABD130" s="148"/>
      <c r="ABE130" s="148"/>
      <c r="ABF130" s="148"/>
      <c r="ABG130" s="148"/>
      <c r="ABH130" s="148"/>
      <c r="ABI130" s="148"/>
      <c r="ABJ130" s="148"/>
      <c r="ABK130" s="148"/>
      <c r="ABL130" s="148"/>
      <c r="ABM130" s="148"/>
      <c r="ABN130" s="148"/>
      <c r="ABO130" s="148"/>
      <c r="ABP130" s="148"/>
      <c r="ABQ130" s="148"/>
      <c r="ABR130" s="148"/>
      <c r="ABS130" s="148"/>
      <c r="ABT130" s="148"/>
      <c r="ABU130" s="148"/>
      <c r="ABV130" s="148"/>
      <c r="ABW130" s="148"/>
      <c r="ABX130" s="148"/>
      <c r="ABY130" s="148"/>
      <c r="ABZ130" s="148"/>
      <c r="ACA130" s="148"/>
      <c r="ACB130" s="148"/>
      <c r="ACC130" s="148"/>
      <c r="ACD130" s="148"/>
      <c r="ACE130" s="148"/>
      <c r="ACF130" s="148"/>
      <c r="ACG130" s="148"/>
      <c r="ACH130" s="148"/>
      <c r="ACI130" s="148"/>
      <c r="ACJ130" s="148"/>
      <c r="ACK130" s="148"/>
      <c r="ACL130" s="148"/>
      <c r="ACM130" s="148"/>
      <c r="ACN130" s="148"/>
      <c r="ACO130" s="148"/>
      <c r="ACP130" s="148"/>
      <c r="ACQ130" s="148"/>
      <c r="ACR130" s="148"/>
      <c r="ACS130" s="148"/>
      <c r="ACT130" s="148"/>
      <c r="ACU130" s="148"/>
      <c r="ACV130" s="148"/>
      <c r="ACW130" s="148"/>
      <c r="ACX130" s="148"/>
      <c r="ACY130" s="148"/>
      <c r="ACZ130" s="148"/>
      <c r="ADA130" s="148"/>
      <c r="ADB130" s="148"/>
      <c r="ADC130" s="148"/>
      <c r="ADD130" s="148"/>
      <c r="ADE130" s="148"/>
      <c r="ADF130" s="148"/>
      <c r="ADG130" s="148"/>
      <c r="ADH130" s="148"/>
      <c r="ADI130" s="148"/>
      <c r="ADJ130" s="148"/>
      <c r="ADK130" s="148"/>
      <c r="ADL130" s="148"/>
      <c r="ADM130" s="148"/>
      <c r="ADN130" s="148"/>
      <c r="ADO130" s="148"/>
      <c r="ADP130" s="148"/>
      <c r="ADQ130" s="148"/>
      <c r="ADR130" s="148"/>
      <c r="ADS130" s="148"/>
      <c r="ADT130" s="148"/>
      <c r="ADU130" s="148"/>
      <c r="ADV130" s="148"/>
      <c r="ADW130" s="148"/>
      <c r="ADX130" s="148"/>
      <c r="ADY130" s="148"/>
      <c r="ADZ130" s="148"/>
      <c r="AEA130" s="148"/>
      <c r="AEB130" s="148"/>
      <c r="AEC130" s="148"/>
      <c r="AED130" s="148"/>
      <c r="AEE130" s="148"/>
      <c r="AEF130" s="148"/>
      <c r="AEG130" s="148"/>
      <c r="AEH130" s="148"/>
      <c r="AEI130" s="148"/>
      <c r="AEJ130" s="148"/>
      <c r="AEK130" s="148"/>
      <c r="AEL130" s="148"/>
      <c r="AEM130" s="148"/>
      <c r="AEN130" s="148"/>
      <c r="AEO130" s="148"/>
      <c r="AEP130" s="148"/>
      <c r="AEQ130" s="148"/>
      <c r="AER130" s="148"/>
      <c r="AES130" s="148"/>
      <c r="AET130" s="148"/>
      <c r="AEU130" s="148"/>
      <c r="AEV130" s="148"/>
      <c r="AEW130" s="148"/>
      <c r="AEX130" s="148"/>
      <c r="AEY130" s="148"/>
      <c r="AEZ130" s="148"/>
      <c r="AFA130" s="148"/>
      <c r="AFB130" s="148"/>
      <c r="AFC130" s="148"/>
      <c r="AFD130" s="148"/>
      <c r="AFE130" s="148"/>
      <c r="AFF130" s="148"/>
      <c r="AFG130" s="148"/>
      <c r="AFH130" s="148"/>
      <c r="AFI130" s="148"/>
      <c r="AFJ130" s="148"/>
      <c r="AFK130" s="148"/>
      <c r="AFL130" s="148"/>
      <c r="AFM130" s="148"/>
      <c r="AFN130" s="148"/>
      <c r="AFO130" s="148"/>
      <c r="AFP130" s="148"/>
      <c r="AFQ130" s="148"/>
      <c r="AFR130" s="148"/>
      <c r="AFS130" s="148"/>
      <c r="AFT130" s="148"/>
      <c r="AFU130" s="148"/>
      <c r="AFV130" s="148"/>
      <c r="AFW130" s="148"/>
      <c r="AFX130" s="148"/>
      <c r="AFY130" s="148"/>
      <c r="AFZ130" s="148"/>
      <c r="AGA130" s="148"/>
      <c r="AGB130" s="148"/>
      <c r="AGC130" s="148"/>
      <c r="AGD130" s="148"/>
      <c r="AGE130" s="148"/>
      <c r="AGF130" s="148"/>
      <c r="AGG130" s="148"/>
      <c r="AGH130" s="148"/>
      <c r="AGI130" s="148"/>
      <c r="AGJ130" s="148"/>
      <c r="AGK130" s="148"/>
      <c r="AGL130" s="148"/>
      <c r="AGM130" s="148"/>
      <c r="AGN130" s="148"/>
      <c r="AGO130" s="148"/>
      <c r="AGP130" s="148"/>
      <c r="AGQ130" s="148"/>
      <c r="AGR130" s="148"/>
      <c r="AGS130" s="148"/>
      <c r="AGT130" s="148"/>
      <c r="AGU130" s="148"/>
      <c r="AGV130" s="148"/>
      <c r="AGW130" s="148"/>
      <c r="AGX130" s="148"/>
      <c r="AGY130" s="148"/>
      <c r="AGZ130" s="148"/>
      <c r="AHA130" s="148"/>
      <c r="AHB130" s="148"/>
      <c r="AHC130" s="148"/>
      <c r="AHD130" s="148"/>
      <c r="AHE130" s="148"/>
      <c r="AHF130" s="148"/>
      <c r="AHG130" s="148"/>
      <c r="AHH130" s="148"/>
      <c r="AHI130" s="148"/>
      <c r="AHJ130" s="148"/>
      <c r="AHK130" s="148"/>
      <c r="AHL130" s="148"/>
      <c r="AHM130" s="148"/>
      <c r="AHN130" s="148"/>
      <c r="AHO130" s="148"/>
      <c r="AHP130" s="148"/>
      <c r="AHQ130" s="148"/>
      <c r="AHR130" s="148"/>
      <c r="AHS130" s="148"/>
      <c r="AHT130" s="148"/>
      <c r="AHU130" s="148"/>
      <c r="AHV130" s="148"/>
      <c r="AHW130" s="148"/>
      <c r="AHX130" s="148"/>
      <c r="AHY130" s="148"/>
      <c r="AHZ130" s="148"/>
      <c r="AIA130" s="148"/>
      <c r="AIB130" s="148"/>
      <c r="AIC130" s="148"/>
      <c r="AID130" s="148"/>
      <c r="AIE130" s="148"/>
      <c r="AIF130" s="148"/>
      <c r="AIG130" s="148"/>
      <c r="AIH130" s="148"/>
      <c r="AII130" s="148"/>
      <c r="AIJ130" s="148"/>
      <c r="AIK130" s="148"/>
      <c r="AIL130" s="148"/>
      <c r="AIM130" s="148"/>
      <c r="AIN130" s="148"/>
      <c r="AIO130" s="148"/>
      <c r="AIP130" s="148"/>
      <c r="AIQ130" s="148"/>
      <c r="AIR130" s="148"/>
      <c r="AIS130" s="148"/>
      <c r="AIT130" s="148"/>
      <c r="AIU130" s="148"/>
      <c r="AIV130" s="148"/>
      <c r="AIW130" s="148"/>
      <c r="AIX130" s="148"/>
      <c r="AIY130" s="148"/>
      <c r="AIZ130" s="148"/>
      <c r="AJA130" s="148"/>
      <c r="AJB130" s="148"/>
      <c r="AJC130" s="148"/>
      <c r="AJD130" s="148"/>
      <c r="AJE130" s="148"/>
      <c r="AJF130" s="148"/>
      <c r="AJG130" s="148"/>
      <c r="AJH130" s="148"/>
      <c r="AJI130" s="148"/>
      <c r="AJJ130" s="148"/>
      <c r="AJK130" s="148"/>
      <c r="AJL130" s="148"/>
      <c r="AJM130" s="148"/>
      <c r="AJN130" s="148"/>
      <c r="AJO130" s="148"/>
      <c r="AJP130" s="148"/>
      <c r="AJQ130" s="148"/>
      <c r="AJR130" s="148"/>
      <c r="AJS130" s="148"/>
      <c r="AJT130" s="148"/>
      <c r="AJU130" s="148"/>
      <c r="AJV130" s="148"/>
      <c r="AJW130" s="148"/>
      <c r="AJX130" s="148"/>
      <c r="AJY130" s="148"/>
      <c r="AJZ130" s="148"/>
      <c r="AKA130" s="148"/>
      <c r="AKB130" s="148"/>
      <c r="AKC130" s="148"/>
      <c r="AKD130" s="148"/>
      <c r="AKE130" s="148"/>
      <c r="AKF130" s="148"/>
      <c r="AKG130" s="148"/>
      <c r="AKH130" s="148"/>
      <c r="AKI130" s="148"/>
      <c r="AKJ130" s="148"/>
      <c r="AKK130" s="148"/>
      <c r="AKL130" s="148"/>
      <c r="AKM130" s="148"/>
      <c r="AKN130" s="148"/>
      <c r="AKO130" s="148"/>
      <c r="AKP130" s="148"/>
      <c r="AKQ130" s="148"/>
      <c r="AKR130" s="148"/>
      <c r="AKS130" s="148"/>
      <c r="AKT130" s="148"/>
      <c r="AKU130" s="148"/>
      <c r="AKV130" s="148"/>
      <c r="AKW130" s="148"/>
      <c r="AKX130" s="148"/>
      <c r="AKY130" s="148"/>
      <c r="AKZ130" s="148"/>
      <c r="ALA130" s="148"/>
      <c r="ALB130" s="148"/>
      <c r="ALC130" s="148"/>
      <c r="ALD130" s="148"/>
      <c r="ALE130" s="148"/>
      <c r="ALF130" s="148"/>
      <c r="ALG130" s="148"/>
      <c r="ALH130" s="148"/>
      <c r="ALI130" s="148"/>
      <c r="ALJ130" s="148"/>
      <c r="ALK130" s="148"/>
      <c r="ALL130" s="148"/>
      <c r="ALM130" s="148"/>
      <c r="ALN130" s="148"/>
      <c r="ALO130" s="148"/>
      <c r="ALP130" s="148"/>
      <c r="ALQ130" s="148"/>
      <c r="ALR130" s="148"/>
      <c r="ALS130" s="148"/>
      <c r="ALT130" s="148"/>
      <c r="ALU130" s="148"/>
      <c r="ALV130" s="148"/>
      <c r="ALW130" s="148"/>
      <c r="ALX130" s="148"/>
      <c r="ALY130" s="148"/>
      <c r="ALZ130" s="148"/>
      <c r="AMA130" s="148"/>
      <c r="AMB130" s="148"/>
      <c r="AMC130" s="148"/>
      <c r="AMD130" s="148"/>
      <c r="AME130" s="148"/>
      <c r="AMF130" s="148"/>
      <c r="AMG130" s="148"/>
      <c r="AMH130" s="148"/>
      <c r="AMI130" s="148"/>
      <c r="AMJ130" s="148"/>
      <c r="AMK130" s="148"/>
    </row>
    <row r="131" spans="1:1025" ht="54" customHeight="1">
      <c r="A131" s="148"/>
      <c r="B131" s="148"/>
      <c r="C131" s="148"/>
      <c r="D131" s="148"/>
      <c r="E131" s="242">
        <f>500000/F125*100</f>
        <v>0.54599308126303314</v>
      </c>
      <c r="F131" s="240" t="s">
        <v>356</v>
      </c>
      <c r="G131" s="244">
        <v>500000</v>
      </c>
      <c r="H131" s="240"/>
      <c r="I131" s="240"/>
      <c r="L131" s="148"/>
      <c r="M131" s="148"/>
      <c r="N131" s="148"/>
      <c r="O131" s="148"/>
      <c r="P131" s="148"/>
      <c r="Q131" s="148"/>
      <c r="R131" s="148"/>
      <c r="S131" s="148"/>
      <c r="T131" s="148"/>
      <c r="U131" s="148"/>
      <c r="V131" s="148"/>
      <c r="W131" s="148"/>
      <c r="X131" s="148"/>
      <c r="Y131" s="148"/>
      <c r="Z131" s="148"/>
      <c r="AA131" s="148"/>
      <c r="AB131" s="148"/>
      <c r="AC131" s="148"/>
      <c r="AD131" s="148"/>
      <c r="AE131" s="148"/>
      <c r="AF131" s="148"/>
      <c r="AG131" s="148"/>
      <c r="AH131" s="148"/>
      <c r="AI131" s="148"/>
      <c r="AJ131" s="148"/>
      <c r="AK131" s="148"/>
      <c r="AL131" s="148"/>
      <c r="AM131" s="148"/>
      <c r="AN131" s="148"/>
      <c r="AO131" s="148"/>
      <c r="AP131" s="148"/>
      <c r="AQ131" s="148"/>
      <c r="AR131" s="148"/>
      <c r="AS131" s="148"/>
      <c r="AT131" s="148"/>
      <c r="AU131" s="148"/>
      <c r="AV131" s="148"/>
      <c r="AW131" s="148"/>
      <c r="AX131" s="148"/>
      <c r="AY131" s="148"/>
      <c r="AZ131" s="148"/>
      <c r="BA131" s="148"/>
      <c r="BB131" s="148"/>
      <c r="BC131" s="148"/>
      <c r="BD131" s="148"/>
      <c r="BE131" s="148"/>
      <c r="BF131" s="148"/>
      <c r="BG131" s="148"/>
      <c r="BH131" s="148"/>
      <c r="BI131" s="148"/>
      <c r="BJ131" s="148"/>
      <c r="BK131" s="148"/>
      <c r="BL131" s="148"/>
      <c r="BM131" s="148"/>
      <c r="BN131" s="148"/>
      <c r="BO131" s="148"/>
      <c r="BP131" s="148"/>
      <c r="BQ131" s="148"/>
      <c r="BR131" s="148"/>
      <c r="BS131" s="148"/>
      <c r="BT131" s="148"/>
      <c r="BU131" s="148"/>
      <c r="BV131" s="148"/>
      <c r="BW131" s="148"/>
      <c r="BX131" s="148"/>
      <c r="BY131" s="148"/>
      <c r="BZ131" s="148"/>
      <c r="CA131" s="148"/>
      <c r="CB131" s="148"/>
      <c r="CC131" s="148"/>
      <c r="CD131" s="148"/>
      <c r="CE131" s="148"/>
      <c r="CF131" s="148"/>
      <c r="CG131" s="148"/>
      <c r="CH131" s="148"/>
      <c r="CI131" s="148"/>
      <c r="CJ131" s="148"/>
      <c r="CK131" s="148"/>
      <c r="CL131" s="148"/>
      <c r="CM131" s="148"/>
      <c r="CN131" s="148"/>
      <c r="CO131" s="148"/>
      <c r="CP131" s="148"/>
      <c r="CQ131" s="148"/>
      <c r="CR131" s="148"/>
      <c r="CS131" s="148"/>
      <c r="CT131" s="148"/>
      <c r="CU131" s="148"/>
      <c r="CV131" s="148"/>
      <c r="CW131" s="148"/>
      <c r="CX131" s="148"/>
      <c r="CY131" s="148"/>
      <c r="CZ131" s="148"/>
      <c r="DA131" s="148"/>
      <c r="DB131" s="148"/>
      <c r="DC131" s="148"/>
      <c r="DD131" s="148"/>
      <c r="DE131" s="148"/>
      <c r="DF131" s="148"/>
      <c r="DG131" s="148"/>
      <c r="DH131" s="148"/>
      <c r="DI131" s="148"/>
      <c r="DJ131" s="148"/>
      <c r="DK131" s="148"/>
      <c r="DL131" s="148"/>
      <c r="DM131" s="148"/>
      <c r="DN131" s="148"/>
      <c r="DO131" s="148"/>
      <c r="DP131" s="148"/>
      <c r="DQ131" s="148"/>
      <c r="DR131" s="148"/>
      <c r="DS131" s="148"/>
      <c r="DT131" s="148"/>
      <c r="DU131" s="148"/>
      <c r="DV131" s="148"/>
      <c r="DW131" s="148"/>
      <c r="DX131" s="148"/>
      <c r="DY131" s="148"/>
      <c r="DZ131" s="148"/>
      <c r="EA131" s="148"/>
      <c r="EB131" s="148"/>
      <c r="EC131" s="148"/>
      <c r="ED131" s="148"/>
      <c r="EE131" s="148"/>
      <c r="EF131" s="148"/>
      <c r="EG131" s="148"/>
      <c r="EH131" s="148"/>
      <c r="EI131" s="148"/>
      <c r="EJ131" s="148"/>
      <c r="EK131" s="148"/>
      <c r="EL131" s="148"/>
      <c r="EM131" s="148"/>
      <c r="EN131" s="148"/>
      <c r="EO131" s="148"/>
      <c r="EP131" s="148"/>
      <c r="EQ131" s="148"/>
      <c r="ER131" s="148"/>
      <c r="ES131" s="148"/>
      <c r="ET131" s="148"/>
      <c r="EU131" s="148"/>
      <c r="EV131" s="148"/>
      <c r="EW131" s="148"/>
      <c r="EX131" s="148"/>
      <c r="EY131" s="148"/>
      <c r="EZ131" s="148"/>
      <c r="FA131" s="148"/>
      <c r="FB131" s="148"/>
      <c r="FC131" s="148"/>
      <c r="FD131" s="148"/>
      <c r="FE131" s="148"/>
      <c r="FF131" s="148"/>
      <c r="FG131" s="148"/>
      <c r="FH131" s="148"/>
      <c r="FI131" s="148"/>
      <c r="FJ131" s="148"/>
      <c r="FK131" s="148"/>
      <c r="FL131" s="148"/>
      <c r="FM131" s="148"/>
      <c r="FN131" s="148"/>
      <c r="FO131" s="148"/>
      <c r="FP131" s="148"/>
      <c r="FQ131" s="148"/>
      <c r="FR131" s="148"/>
      <c r="FS131" s="148"/>
      <c r="FT131" s="148"/>
      <c r="FU131" s="148"/>
      <c r="FV131" s="148"/>
      <c r="FW131" s="148"/>
      <c r="FX131" s="148"/>
      <c r="FY131" s="148"/>
      <c r="FZ131" s="148"/>
      <c r="GA131" s="148"/>
      <c r="GB131" s="148"/>
      <c r="GC131" s="148"/>
      <c r="GD131" s="148"/>
      <c r="GE131" s="148"/>
      <c r="GF131" s="148"/>
      <c r="GG131" s="148"/>
      <c r="GH131" s="148"/>
      <c r="GI131" s="148"/>
      <c r="GJ131" s="148"/>
      <c r="GK131" s="148"/>
      <c r="GL131" s="148"/>
      <c r="GM131" s="148"/>
      <c r="GN131" s="148"/>
      <c r="GO131" s="148"/>
      <c r="GP131" s="148"/>
      <c r="GQ131" s="148"/>
      <c r="GR131" s="148"/>
      <c r="GS131" s="148"/>
      <c r="GT131" s="148"/>
      <c r="GU131" s="148"/>
      <c r="GV131" s="148"/>
      <c r="GW131" s="148"/>
      <c r="GX131" s="148"/>
      <c r="GY131" s="148"/>
      <c r="GZ131" s="148"/>
      <c r="HA131" s="148"/>
      <c r="HB131" s="148"/>
      <c r="HC131" s="148"/>
      <c r="HD131" s="148"/>
      <c r="HE131" s="148"/>
      <c r="HF131" s="148"/>
      <c r="HG131" s="148"/>
      <c r="HH131" s="148"/>
      <c r="HI131" s="148"/>
      <c r="HJ131" s="148"/>
      <c r="HK131" s="148"/>
      <c r="HL131" s="148"/>
      <c r="HM131" s="148"/>
      <c r="HN131" s="148"/>
      <c r="HO131" s="148"/>
      <c r="HP131" s="148"/>
      <c r="HQ131" s="148"/>
      <c r="HR131" s="148"/>
      <c r="HS131" s="148"/>
      <c r="HT131" s="148"/>
      <c r="HU131" s="148"/>
      <c r="HV131" s="148"/>
      <c r="HW131" s="148"/>
      <c r="HX131" s="148"/>
      <c r="HY131" s="148"/>
      <c r="HZ131" s="148"/>
      <c r="IA131" s="148"/>
      <c r="IB131" s="148"/>
      <c r="IC131" s="148"/>
      <c r="ID131" s="148"/>
      <c r="IE131" s="148"/>
      <c r="IF131" s="148"/>
      <c r="IG131" s="148"/>
      <c r="IH131" s="148"/>
      <c r="II131" s="148"/>
      <c r="IJ131" s="148"/>
      <c r="IK131" s="148"/>
      <c r="IL131" s="148"/>
      <c r="IM131" s="148"/>
      <c r="IN131" s="148"/>
      <c r="IO131" s="148"/>
      <c r="IP131" s="148"/>
      <c r="IQ131" s="148"/>
      <c r="IR131" s="148"/>
      <c r="IS131" s="148"/>
      <c r="IT131" s="148"/>
      <c r="IU131" s="148"/>
      <c r="IV131" s="148"/>
      <c r="IW131" s="148"/>
      <c r="IX131" s="148"/>
      <c r="IY131" s="148"/>
      <c r="IZ131" s="148"/>
      <c r="JA131" s="148"/>
      <c r="JB131" s="148"/>
      <c r="JC131" s="148"/>
      <c r="JD131" s="148"/>
      <c r="JE131" s="148"/>
      <c r="JF131" s="148"/>
      <c r="JG131" s="148"/>
      <c r="JH131" s="148"/>
      <c r="JI131" s="148"/>
      <c r="JJ131" s="148"/>
      <c r="JK131" s="148"/>
      <c r="JL131" s="148"/>
      <c r="JM131" s="148"/>
      <c r="JN131" s="148"/>
      <c r="JO131" s="148"/>
      <c r="JP131" s="148"/>
      <c r="JQ131" s="148"/>
      <c r="JR131" s="148"/>
      <c r="JS131" s="148"/>
      <c r="JT131" s="148"/>
      <c r="JU131" s="148"/>
      <c r="JV131" s="148"/>
      <c r="JW131" s="148"/>
      <c r="JX131" s="148"/>
      <c r="JY131" s="148"/>
      <c r="JZ131" s="148"/>
      <c r="KA131" s="148"/>
      <c r="KB131" s="148"/>
      <c r="KC131" s="148"/>
      <c r="KD131" s="148"/>
      <c r="KE131" s="148"/>
      <c r="KF131" s="148"/>
      <c r="KG131" s="148"/>
      <c r="KH131" s="148"/>
      <c r="KI131" s="148"/>
      <c r="KJ131" s="148"/>
      <c r="KK131" s="148"/>
      <c r="KL131" s="148"/>
      <c r="KM131" s="148"/>
      <c r="KN131" s="148"/>
      <c r="KO131" s="148"/>
      <c r="KP131" s="148"/>
      <c r="KQ131" s="148"/>
      <c r="KR131" s="148"/>
      <c r="KS131" s="148"/>
      <c r="KT131" s="148"/>
      <c r="KU131" s="148"/>
      <c r="KV131" s="148"/>
      <c r="KW131" s="148"/>
      <c r="KX131" s="148"/>
      <c r="KY131" s="148"/>
      <c r="KZ131" s="148"/>
      <c r="LA131" s="148"/>
      <c r="LB131" s="148"/>
      <c r="LC131" s="148"/>
      <c r="LD131" s="148"/>
      <c r="LE131" s="148"/>
      <c r="LF131" s="148"/>
      <c r="LG131" s="148"/>
      <c r="LH131" s="148"/>
      <c r="LI131" s="148"/>
      <c r="LJ131" s="148"/>
      <c r="LK131" s="148"/>
      <c r="LL131" s="148"/>
      <c r="LM131" s="148"/>
      <c r="LN131" s="148"/>
      <c r="LO131" s="148"/>
      <c r="LP131" s="148"/>
      <c r="LQ131" s="148"/>
      <c r="LR131" s="148"/>
      <c r="LS131" s="148"/>
      <c r="LT131" s="148"/>
      <c r="LU131" s="148"/>
      <c r="LV131" s="148"/>
      <c r="LW131" s="148"/>
      <c r="LX131" s="148"/>
      <c r="LY131" s="148"/>
      <c r="LZ131" s="148"/>
      <c r="MA131" s="148"/>
      <c r="MB131" s="148"/>
      <c r="MC131" s="148"/>
      <c r="MD131" s="148"/>
      <c r="ME131" s="148"/>
      <c r="MF131" s="148"/>
      <c r="MG131" s="148"/>
      <c r="MH131" s="148"/>
      <c r="MI131" s="148"/>
      <c r="MJ131" s="148"/>
      <c r="MK131" s="148"/>
      <c r="ML131" s="148"/>
      <c r="MM131" s="148"/>
      <c r="MN131" s="148"/>
      <c r="MO131" s="148"/>
      <c r="MP131" s="148"/>
      <c r="MQ131" s="148"/>
      <c r="MR131" s="148"/>
      <c r="MS131" s="148"/>
      <c r="MT131" s="148"/>
      <c r="MU131" s="148"/>
      <c r="MV131" s="148"/>
      <c r="MW131" s="148"/>
      <c r="MX131" s="148"/>
      <c r="MY131" s="148"/>
      <c r="MZ131" s="148"/>
      <c r="NA131" s="148"/>
      <c r="NB131" s="148"/>
      <c r="NC131" s="148"/>
      <c r="ND131" s="148"/>
      <c r="NE131" s="148"/>
      <c r="NF131" s="148"/>
      <c r="NG131" s="148"/>
      <c r="NH131" s="148"/>
      <c r="NI131" s="148"/>
      <c r="NJ131" s="148"/>
      <c r="NK131" s="148"/>
      <c r="NL131" s="148"/>
      <c r="NM131" s="148"/>
      <c r="NN131" s="148"/>
      <c r="NO131" s="148"/>
      <c r="NP131" s="148"/>
      <c r="NQ131" s="148"/>
      <c r="NR131" s="148"/>
      <c r="NS131" s="148"/>
      <c r="NT131" s="148"/>
      <c r="NU131" s="148"/>
      <c r="NV131" s="148"/>
      <c r="NW131" s="148"/>
      <c r="NX131" s="148"/>
      <c r="NY131" s="148"/>
      <c r="NZ131" s="148"/>
      <c r="OA131" s="148"/>
      <c r="OB131" s="148"/>
      <c r="OC131" s="148"/>
      <c r="OD131" s="148"/>
      <c r="OE131" s="148"/>
      <c r="OF131" s="148"/>
      <c r="OG131" s="148"/>
      <c r="OH131" s="148"/>
      <c r="OI131" s="148"/>
      <c r="OJ131" s="148"/>
      <c r="OK131" s="148"/>
      <c r="OL131" s="148"/>
      <c r="OM131" s="148"/>
      <c r="ON131" s="148"/>
      <c r="OO131" s="148"/>
      <c r="OP131" s="148"/>
      <c r="OQ131" s="148"/>
      <c r="OR131" s="148"/>
      <c r="OS131" s="148"/>
      <c r="OT131" s="148"/>
      <c r="OU131" s="148"/>
      <c r="OV131" s="148"/>
      <c r="OW131" s="148"/>
      <c r="OX131" s="148"/>
      <c r="OY131" s="148"/>
      <c r="OZ131" s="148"/>
      <c r="PA131" s="148"/>
      <c r="PB131" s="148"/>
      <c r="PC131" s="148"/>
      <c r="PD131" s="148"/>
      <c r="PE131" s="148"/>
      <c r="PF131" s="148"/>
      <c r="PG131" s="148"/>
      <c r="PH131" s="148"/>
      <c r="PI131" s="148"/>
      <c r="PJ131" s="148"/>
      <c r="PK131" s="148"/>
      <c r="PL131" s="148"/>
      <c r="PM131" s="148"/>
      <c r="PN131" s="148"/>
      <c r="PO131" s="148"/>
      <c r="PP131" s="148"/>
      <c r="PQ131" s="148"/>
      <c r="PR131" s="148"/>
      <c r="PS131" s="148"/>
      <c r="PT131" s="148"/>
      <c r="PU131" s="148"/>
      <c r="PV131" s="148"/>
      <c r="PW131" s="148"/>
      <c r="PX131" s="148"/>
      <c r="PY131" s="148"/>
      <c r="PZ131" s="148"/>
      <c r="QA131" s="148"/>
      <c r="QB131" s="148"/>
      <c r="QC131" s="148"/>
      <c r="QD131" s="148"/>
      <c r="QE131" s="148"/>
      <c r="QF131" s="148"/>
      <c r="QG131" s="148"/>
      <c r="QH131" s="148"/>
      <c r="QI131" s="148"/>
      <c r="QJ131" s="148"/>
      <c r="QK131" s="148"/>
      <c r="QL131" s="148"/>
      <c r="QM131" s="148"/>
      <c r="QN131" s="148"/>
      <c r="QO131" s="148"/>
      <c r="QP131" s="148"/>
      <c r="QQ131" s="148"/>
      <c r="QR131" s="148"/>
      <c r="QS131" s="148"/>
      <c r="QT131" s="148"/>
      <c r="QU131" s="148"/>
      <c r="QV131" s="148"/>
      <c r="QW131" s="148"/>
      <c r="QX131" s="148"/>
      <c r="QY131" s="148"/>
      <c r="QZ131" s="148"/>
      <c r="RA131" s="148"/>
      <c r="RB131" s="148"/>
      <c r="RC131" s="148"/>
      <c r="RD131" s="148"/>
      <c r="RE131" s="148"/>
      <c r="RF131" s="148"/>
      <c r="RG131" s="148"/>
      <c r="RH131" s="148"/>
      <c r="RI131" s="148"/>
      <c r="RJ131" s="148"/>
      <c r="RK131" s="148"/>
      <c r="RL131" s="148"/>
      <c r="RM131" s="148"/>
      <c r="RN131" s="148"/>
      <c r="RO131" s="148"/>
      <c r="RP131" s="148"/>
      <c r="RQ131" s="148"/>
      <c r="RR131" s="148"/>
      <c r="RS131" s="148"/>
      <c r="RT131" s="148"/>
      <c r="RU131" s="148"/>
      <c r="RV131" s="148"/>
      <c r="RW131" s="148"/>
      <c r="RX131" s="148"/>
      <c r="RY131" s="148"/>
      <c r="RZ131" s="148"/>
      <c r="SA131" s="148"/>
      <c r="SB131" s="148"/>
      <c r="SC131" s="148"/>
      <c r="SD131" s="148"/>
      <c r="SE131" s="148"/>
      <c r="SF131" s="148"/>
      <c r="SG131" s="148"/>
      <c r="SH131" s="148"/>
      <c r="SI131" s="148"/>
      <c r="SJ131" s="148"/>
      <c r="SK131" s="148"/>
      <c r="SL131" s="148"/>
      <c r="SM131" s="148"/>
      <c r="SN131" s="148"/>
      <c r="SO131" s="148"/>
      <c r="SP131" s="148"/>
      <c r="SQ131" s="148"/>
      <c r="SR131" s="148"/>
      <c r="SS131" s="148"/>
      <c r="ST131" s="148"/>
      <c r="SU131" s="148"/>
      <c r="SV131" s="148"/>
      <c r="SW131" s="148"/>
      <c r="SX131" s="148"/>
      <c r="SY131" s="148"/>
      <c r="SZ131" s="148"/>
      <c r="TA131" s="148"/>
      <c r="TB131" s="148"/>
      <c r="TC131" s="148"/>
      <c r="TD131" s="148"/>
      <c r="TE131" s="148"/>
      <c r="TF131" s="148"/>
      <c r="TG131" s="148"/>
      <c r="TH131" s="148"/>
      <c r="TI131" s="148"/>
      <c r="TJ131" s="148"/>
      <c r="TK131" s="148"/>
      <c r="TL131" s="148"/>
      <c r="TM131" s="148"/>
      <c r="TN131" s="148"/>
      <c r="TO131" s="148"/>
      <c r="TP131" s="148"/>
      <c r="TQ131" s="148"/>
      <c r="TR131" s="148"/>
      <c r="TS131" s="148"/>
      <c r="TT131" s="148"/>
      <c r="TU131" s="148"/>
      <c r="TV131" s="148"/>
      <c r="TW131" s="148"/>
      <c r="TX131" s="148"/>
      <c r="TY131" s="148"/>
      <c r="TZ131" s="148"/>
      <c r="UA131" s="148"/>
      <c r="UB131" s="148"/>
      <c r="UC131" s="148"/>
      <c r="UD131" s="148"/>
      <c r="UE131" s="148"/>
      <c r="UF131" s="148"/>
      <c r="UG131" s="148"/>
      <c r="UH131" s="148"/>
      <c r="UI131" s="148"/>
      <c r="UJ131" s="148"/>
      <c r="UK131" s="148"/>
      <c r="UL131" s="148"/>
      <c r="UM131" s="148"/>
      <c r="UN131" s="148"/>
      <c r="UO131" s="148"/>
      <c r="UP131" s="148"/>
      <c r="UQ131" s="148"/>
      <c r="UR131" s="148"/>
      <c r="US131" s="148"/>
      <c r="UT131" s="148"/>
      <c r="UU131" s="148"/>
      <c r="UV131" s="148"/>
      <c r="UW131" s="148"/>
      <c r="UX131" s="148"/>
      <c r="UY131" s="148"/>
      <c r="UZ131" s="148"/>
      <c r="VA131" s="148"/>
      <c r="VB131" s="148"/>
      <c r="VC131" s="148"/>
      <c r="VD131" s="148"/>
      <c r="VE131" s="148"/>
      <c r="VF131" s="148"/>
      <c r="VG131" s="148"/>
      <c r="VH131" s="148"/>
      <c r="VI131" s="148"/>
      <c r="VJ131" s="148"/>
      <c r="VK131" s="148"/>
      <c r="VL131" s="148"/>
      <c r="VM131" s="148"/>
      <c r="VN131" s="148"/>
      <c r="VO131" s="148"/>
      <c r="VP131" s="148"/>
      <c r="VQ131" s="148"/>
      <c r="VR131" s="148"/>
      <c r="VS131" s="148"/>
      <c r="VT131" s="148"/>
      <c r="VU131" s="148"/>
      <c r="VV131" s="148"/>
      <c r="VW131" s="148"/>
      <c r="VX131" s="148"/>
      <c r="VY131" s="148"/>
      <c r="VZ131" s="148"/>
      <c r="WA131" s="148"/>
      <c r="WB131" s="148"/>
      <c r="WC131" s="148"/>
      <c r="WD131" s="148"/>
      <c r="WE131" s="148"/>
      <c r="WF131" s="148"/>
      <c r="WG131" s="148"/>
      <c r="WH131" s="148"/>
      <c r="WI131" s="148"/>
      <c r="WJ131" s="148"/>
      <c r="WK131" s="148"/>
      <c r="WL131" s="148"/>
      <c r="WM131" s="148"/>
      <c r="WN131" s="148"/>
      <c r="WO131" s="148"/>
      <c r="WP131" s="148"/>
      <c r="WQ131" s="148"/>
      <c r="WR131" s="148"/>
      <c r="WS131" s="148"/>
      <c r="WT131" s="148"/>
      <c r="WU131" s="148"/>
      <c r="WV131" s="148"/>
      <c r="WW131" s="148"/>
      <c r="WX131" s="148"/>
      <c r="WY131" s="148"/>
      <c r="WZ131" s="148"/>
      <c r="XA131" s="148"/>
      <c r="XB131" s="148"/>
      <c r="XC131" s="148"/>
      <c r="XD131" s="148"/>
      <c r="XE131" s="148"/>
      <c r="XF131" s="148"/>
      <c r="XG131" s="148"/>
      <c r="XH131" s="148"/>
      <c r="XI131" s="148"/>
      <c r="XJ131" s="148"/>
      <c r="XK131" s="148"/>
      <c r="XL131" s="148"/>
      <c r="XM131" s="148"/>
      <c r="XN131" s="148"/>
      <c r="XO131" s="148"/>
      <c r="XP131" s="148"/>
      <c r="XQ131" s="148"/>
      <c r="XR131" s="148"/>
      <c r="XS131" s="148"/>
      <c r="XT131" s="148"/>
      <c r="XU131" s="148"/>
      <c r="XV131" s="148"/>
      <c r="XW131" s="148"/>
      <c r="XX131" s="148"/>
      <c r="XY131" s="148"/>
      <c r="XZ131" s="148"/>
      <c r="YA131" s="148"/>
      <c r="YB131" s="148"/>
      <c r="YC131" s="148"/>
      <c r="YD131" s="148"/>
      <c r="YE131" s="148"/>
      <c r="YF131" s="148"/>
      <c r="YG131" s="148"/>
      <c r="YH131" s="148"/>
      <c r="YI131" s="148"/>
      <c r="YJ131" s="148"/>
      <c r="YK131" s="148"/>
      <c r="YL131" s="148"/>
      <c r="YM131" s="148"/>
      <c r="YN131" s="148"/>
      <c r="YO131" s="148"/>
      <c r="YP131" s="148"/>
      <c r="YQ131" s="148"/>
      <c r="YR131" s="148"/>
      <c r="YS131" s="148"/>
      <c r="YT131" s="148"/>
      <c r="YU131" s="148"/>
      <c r="YV131" s="148"/>
      <c r="YW131" s="148"/>
      <c r="YX131" s="148"/>
      <c r="YY131" s="148"/>
      <c r="YZ131" s="148"/>
      <c r="ZA131" s="148"/>
      <c r="ZB131" s="148"/>
      <c r="ZC131" s="148"/>
      <c r="ZD131" s="148"/>
      <c r="ZE131" s="148"/>
      <c r="ZF131" s="148"/>
      <c r="ZG131" s="148"/>
      <c r="ZH131" s="148"/>
      <c r="ZI131" s="148"/>
      <c r="ZJ131" s="148"/>
      <c r="ZK131" s="148"/>
      <c r="ZL131" s="148"/>
      <c r="ZM131" s="148"/>
      <c r="ZN131" s="148"/>
      <c r="ZO131" s="148"/>
      <c r="ZP131" s="148"/>
      <c r="ZQ131" s="148"/>
      <c r="ZR131" s="148"/>
      <c r="ZS131" s="148"/>
      <c r="ZT131" s="148"/>
      <c r="ZU131" s="148"/>
      <c r="ZV131" s="148"/>
      <c r="ZW131" s="148"/>
      <c r="ZX131" s="148"/>
      <c r="ZY131" s="148"/>
      <c r="ZZ131" s="148"/>
      <c r="AAA131" s="148"/>
      <c r="AAB131" s="148"/>
      <c r="AAC131" s="148"/>
      <c r="AAD131" s="148"/>
      <c r="AAE131" s="148"/>
      <c r="AAF131" s="148"/>
      <c r="AAG131" s="148"/>
      <c r="AAH131" s="148"/>
      <c r="AAI131" s="148"/>
      <c r="AAJ131" s="148"/>
      <c r="AAK131" s="148"/>
      <c r="AAL131" s="148"/>
      <c r="AAM131" s="148"/>
      <c r="AAN131" s="148"/>
      <c r="AAO131" s="148"/>
      <c r="AAP131" s="148"/>
      <c r="AAQ131" s="148"/>
      <c r="AAR131" s="148"/>
      <c r="AAS131" s="148"/>
      <c r="AAT131" s="148"/>
      <c r="AAU131" s="148"/>
      <c r="AAV131" s="148"/>
      <c r="AAW131" s="148"/>
      <c r="AAX131" s="148"/>
      <c r="AAY131" s="148"/>
      <c r="AAZ131" s="148"/>
      <c r="ABA131" s="148"/>
      <c r="ABB131" s="148"/>
      <c r="ABC131" s="148"/>
      <c r="ABD131" s="148"/>
      <c r="ABE131" s="148"/>
      <c r="ABF131" s="148"/>
      <c r="ABG131" s="148"/>
      <c r="ABH131" s="148"/>
      <c r="ABI131" s="148"/>
      <c r="ABJ131" s="148"/>
      <c r="ABK131" s="148"/>
      <c r="ABL131" s="148"/>
      <c r="ABM131" s="148"/>
      <c r="ABN131" s="148"/>
      <c r="ABO131" s="148"/>
      <c r="ABP131" s="148"/>
      <c r="ABQ131" s="148"/>
      <c r="ABR131" s="148"/>
      <c r="ABS131" s="148"/>
      <c r="ABT131" s="148"/>
      <c r="ABU131" s="148"/>
      <c r="ABV131" s="148"/>
      <c r="ABW131" s="148"/>
      <c r="ABX131" s="148"/>
      <c r="ABY131" s="148"/>
      <c r="ABZ131" s="148"/>
      <c r="ACA131" s="148"/>
      <c r="ACB131" s="148"/>
      <c r="ACC131" s="148"/>
      <c r="ACD131" s="148"/>
      <c r="ACE131" s="148"/>
      <c r="ACF131" s="148"/>
      <c r="ACG131" s="148"/>
      <c r="ACH131" s="148"/>
      <c r="ACI131" s="148"/>
      <c r="ACJ131" s="148"/>
      <c r="ACK131" s="148"/>
      <c r="ACL131" s="148"/>
      <c r="ACM131" s="148"/>
      <c r="ACN131" s="148"/>
      <c r="ACO131" s="148"/>
      <c r="ACP131" s="148"/>
      <c r="ACQ131" s="148"/>
      <c r="ACR131" s="148"/>
      <c r="ACS131" s="148"/>
      <c r="ACT131" s="148"/>
      <c r="ACU131" s="148"/>
      <c r="ACV131" s="148"/>
      <c r="ACW131" s="148"/>
      <c r="ACX131" s="148"/>
      <c r="ACY131" s="148"/>
      <c r="ACZ131" s="148"/>
      <c r="ADA131" s="148"/>
      <c r="ADB131" s="148"/>
      <c r="ADC131" s="148"/>
      <c r="ADD131" s="148"/>
      <c r="ADE131" s="148"/>
      <c r="ADF131" s="148"/>
      <c r="ADG131" s="148"/>
      <c r="ADH131" s="148"/>
      <c r="ADI131" s="148"/>
      <c r="ADJ131" s="148"/>
      <c r="ADK131" s="148"/>
      <c r="ADL131" s="148"/>
      <c r="ADM131" s="148"/>
      <c r="ADN131" s="148"/>
      <c r="ADO131" s="148"/>
      <c r="ADP131" s="148"/>
      <c r="ADQ131" s="148"/>
      <c r="ADR131" s="148"/>
      <c r="ADS131" s="148"/>
      <c r="ADT131" s="148"/>
      <c r="ADU131" s="148"/>
      <c r="ADV131" s="148"/>
      <c r="ADW131" s="148"/>
      <c r="ADX131" s="148"/>
      <c r="ADY131" s="148"/>
      <c r="ADZ131" s="148"/>
      <c r="AEA131" s="148"/>
      <c r="AEB131" s="148"/>
      <c r="AEC131" s="148"/>
      <c r="AED131" s="148"/>
      <c r="AEE131" s="148"/>
      <c r="AEF131" s="148"/>
      <c r="AEG131" s="148"/>
      <c r="AEH131" s="148"/>
      <c r="AEI131" s="148"/>
      <c r="AEJ131" s="148"/>
      <c r="AEK131" s="148"/>
      <c r="AEL131" s="148"/>
      <c r="AEM131" s="148"/>
      <c r="AEN131" s="148"/>
      <c r="AEO131" s="148"/>
      <c r="AEP131" s="148"/>
      <c r="AEQ131" s="148"/>
      <c r="AER131" s="148"/>
      <c r="AES131" s="148"/>
      <c r="AET131" s="148"/>
      <c r="AEU131" s="148"/>
      <c r="AEV131" s="148"/>
      <c r="AEW131" s="148"/>
      <c r="AEX131" s="148"/>
      <c r="AEY131" s="148"/>
      <c r="AEZ131" s="148"/>
      <c r="AFA131" s="148"/>
      <c r="AFB131" s="148"/>
      <c r="AFC131" s="148"/>
      <c r="AFD131" s="148"/>
      <c r="AFE131" s="148"/>
      <c r="AFF131" s="148"/>
      <c r="AFG131" s="148"/>
      <c r="AFH131" s="148"/>
      <c r="AFI131" s="148"/>
      <c r="AFJ131" s="148"/>
      <c r="AFK131" s="148"/>
      <c r="AFL131" s="148"/>
      <c r="AFM131" s="148"/>
      <c r="AFN131" s="148"/>
      <c r="AFO131" s="148"/>
      <c r="AFP131" s="148"/>
      <c r="AFQ131" s="148"/>
      <c r="AFR131" s="148"/>
      <c r="AFS131" s="148"/>
      <c r="AFT131" s="148"/>
      <c r="AFU131" s="148"/>
      <c r="AFV131" s="148"/>
      <c r="AFW131" s="148"/>
      <c r="AFX131" s="148"/>
      <c r="AFY131" s="148"/>
      <c r="AFZ131" s="148"/>
      <c r="AGA131" s="148"/>
      <c r="AGB131" s="148"/>
      <c r="AGC131" s="148"/>
      <c r="AGD131" s="148"/>
      <c r="AGE131" s="148"/>
      <c r="AGF131" s="148"/>
      <c r="AGG131" s="148"/>
      <c r="AGH131" s="148"/>
      <c r="AGI131" s="148"/>
      <c r="AGJ131" s="148"/>
      <c r="AGK131" s="148"/>
      <c r="AGL131" s="148"/>
      <c r="AGM131" s="148"/>
      <c r="AGN131" s="148"/>
      <c r="AGO131" s="148"/>
      <c r="AGP131" s="148"/>
      <c r="AGQ131" s="148"/>
      <c r="AGR131" s="148"/>
      <c r="AGS131" s="148"/>
      <c r="AGT131" s="148"/>
      <c r="AGU131" s="148"/>
      <c r="AGV131" s="148"/>
      <c r="AGW131" s="148"/>
      <c r="AGX131" s="148"/>
      <c r="AGY131" s="148"/>
      <c r="AGZ131" s="148"/>
      <c r="AHA131" s="148"/>
      <c r="AHB131" s="148"/>
      <c r="AHC131" s="148"/>
      <c r="AHD131" s="148"/>
      <c r="AHE131" s="148"/>
      <c r="AHF131" s="148"/>
      <c r="AHG131" s="148"/>
      <c r="AHH131" s="148"/>
      <c r="AHI131" s="148"/>
      <c r="AHJ131" s="148"/>
      <c r="AHK131" s="148"/>
      <c r="AHL131" s="148"/>
      <c r="AHM131" s="148"/>
      <c r="AHN131" s="148"/>
      <c r="AHO131" s="148"/>
      <c r="AHP131" s="148"/>
      <c r="AHQ131" s="148"/>
      <c r="AHR131" s="148"/>
      <c r="AHS131" s="148"/>
      <c r="AHT131" s="148"/>
      <c r="AHU131" s="148"/>
      <c r="AHV131" s="148"/>
      <c r="AHW131" s="148"/>
      <c r="AHX131" s="148"/>
      <c r="AHY131" s="148"/>
      <c r="AHZ131" s="148"/>
      <c r="AIA131" s="148"/>
      <c r="AIB131" s="148"/>
      <c r="AIC131" s="148"/>
      <c r="AID131" s="148"/>
      <c r="AIE131" s="148"/>
      <c r="AIF131" s="148"/>
      <c r="AIG131" s="148"/>
      <c r="AIH131" s="148"/>
      <c r="AII131" s="148"/>
      <c r="AIJ131" s="148"/>
      <c r="AIK131" s="148"/>
      <c r="AIL131" s="148"/>
      <c r="AIM131" s="148"/>
      <c r="AIN131" s="148"/>
      <c r="AIO131" s="148"/>
      <c r="AIP131" s="148"/>
      <c r="AIQ131" s="148"/>
      <c r="AIR131" s="148"/>
      <c r="AIS131" s="148"/>
      <c r="AIT131" s="148"/>
      <c r="AIU131" s="148"/>
      <c r="AIV131" s="148"/>
      <c r="AIW131" s="148"/>
      <c r="AIX131" s="148"/>
      <c r="AIY131" s="148"/>
      <c r="AIZ131" s="148"/>
      <c r="AJA131" s="148"/>
      <c r="AJB131" s="148"/>
      <c r="AJC131" s="148"/>
      <c r="AJD131" s="148"/>
      <c r="AJE131" s="148"/>
      <c r="AJF131" s="148"/>
      <c r="AJG131" s="148"/>
      <c r="AJH131" s="148"/>
      <c r="AJI131" s="148"/>
      <c r="AJJ131" s="148"/>
      <c r="AJK131" s="148"/>
      <c r="AJL131" s="148"/>
      <c r="AJM131" s="148"/>
      <c r="AJN131" s="148"/>
      <c r="AJO131" s="148"/>
      <c r="AJP131" s="148"/>
      <c r="AJQ131" s="148"/>
      <c r="AJR131" s="148"/>
      <c r="AJS131" s="148"/>
      <c r="AJT131" s="148"/>
      <c r="AJU131" s="148"/>
      <c r="AJV131" s="148"/>
      <c r="AJW131" s="148"/>
      <c r="AJX131" s="148"/>
      <c r="AJY131" s="148"/>
      <c r="AJZ131" s="148"/>
      <c r="AKA131" s="148"/>
      <c r="AKB131" s="148"/>
      <c r="AKC131" s="148"/>
      <c r="AKD131" s="148"/>
      <c r="AKE131" s="148"/>
      <c r="AKF131" s="148"/>
      <c r="AKG131" s="148"/>
      <c r="AKH131" s="148"/>
      <c r="AKI131" s="148"/>
      <c r="AKJ131" s="148"/>
      <c r="AKK131" s="148"/>
      <c r="AKL131" s="148"/>
      <c r="AKM131" s="148"/>
      <c r="AKN131" s="148"/>
      <c r="AKO131" s="148"/>
      <c r="AKP131" s="148"/>
      <c r="AKQ131" s="148"/>
      <c r="AKR131" s="148"/>
      <c r="AKS131" s="148"/>
      <c r="AKT131" s="148"/>
      <c r="AKU131" s="148"/>
      <c r="AKV131" s="148"/>
      <c r="AKW131" s="148"/>
      <c r="AKX131" s="148"/>
      <c r="AKY131" s="148"/>
      <c r="AKZ131" s="148"/>
      <c r="ALA131" s="148"/>
      <c r="ALB131" s="148"/>
      <c r="ALC131" s="148"/>
      <c r="ALD131" s="148"/>
      <c r="ALE131" s="148"/>
      <c r="ALF131" s="148"/>
      <c r="ALG131" s="148"/>
      <c r="ALH131" s="148"/>
      <c r="ALI131" s="148"/>
      <c r="ALJ131" s="148"/>
      <c r="ALK131" s="148"/>
      <c r="ALL131" s="148"/>
      <c r="ALM131" s="148"/>
      <c r="ALN131" s="148"/>
      <c r="ALO131" s="148"/>
      <c r="ALP131" s="148"/>
      <c r="ALQ131" s="148"/>
      <c r="ALR131" s="148"/>
      <c r="ALS131" s="148"/>
      <c r="ALT131" s="148"/>
      <c r="ALU131" s="148"/>
      <c r="ALV131" s="148"/>
      <c r="ALW131" s="148"/>
      <c r="ALX131" s="148"/>
      <c r="ALY131" s="148"/>
      <c r="ALZ131" s="148"/>
      <c r="AMA131" s="148"/>
      <c r="AMB131" s="148"/>
      <c r="AMC131" s="148"/>
      <c r="AMD131" s="148"/>
      <c r="AME131" s="148"/>
      <c r="AMF131" s="148"/>
      <c r="AMG131" s="148"/>
      <c r="AMH131" s="148"/>
      <c r="AMI131" s="148"/>
      <c r="AMJ131" s="148"/>
      <c r="AMK131" s="148"/>
    </row>
    <row r="132" spans="1:1025" ht="16.5" customHeight="1">
      <c r="A132" s="148"/>
      <c r="B132" s="148"/>
      <c r="C132" s="148"/>
      <c r="D132" s="148"/>
      <c r="E132" s="240"/>
      <c r="F132" s="240" t="s">
        <v>357</v>
      </c>
      <c r="G132" s="244">
        <f>I139-F125</f>
        <v>-8416272</v>
      </c>
      <c r="H132" s="240"/>
      <c r="I132" s="240"/>
      <c r="L132" s="148"/>
      <c r="M132" s="148"/>
      <c r="N132" s="148"/>
      <c r="O132" s="148"/>
      <c r="P132" s="148"/>
      <c r="Q132" s="148"/>
      <c r="R132" s="148"/>
      <c r="S132" s="148"/>
      <c r="T132" s="148"/>
      <c r="U132" s="148"/>
      <c r="V132" s="148"/>
      <c r="W132" s="148"/>
      <c r="X132" s="148"/>
      <c r="Y132" s="148"/>
      <c r="Z132" s="148"/>
      <c r="AA132" s="148"/>
      <c r="AB132" s="148"/>
      <c r="AC132" s="148"/>
      <c r="AD132" s="148"/>
      <c r="AE132" s="148"/>
      <c r="AF132" s="148"/>
      <c r="AG132" s="148"/>
      <c r="AH132" s="148"/>
      <c r="AI132" s="148"/>
      <c r="AJ132" s="148"/>
      <c r="AK132" s="148"/>
      <c r="AL132" s="148"/>
      <c r="AM132" s="148"/>
      <c r="AN132" s="148"/>
      <c r="AO132" s="148"/>
      <c r="AP132" s="148"/>
      <c r="AQ132" s="148"/>
      <c r="AR132" s="148"/>
      <c r="AS132" s="148"/>
      <c r="AT132" s="148"/>
      <c r="AU132" s="148"/>
      <c r="AV132" s="148"/>
      <c r="AW132" s="148"/>
      <c r="AX132" s="148"/>
      <c r="AY132" s="148"/>
      <c r="AZ132" s="148"/>
      <c r="BA132" s="148"/>
      <c r="BB132" s="148"/>
      <c r="BC132" s="148"/>
      <c r="BD132" s="148"/>
      <c r="BE132" s="148"/>
      <c r="BF132" s="148"/>
      <c r="BG132" s="148"/>
      <c r="BH132" s="148"/>
      <c r="BI132" s="148"/>
      <c r="BJ132" s="148"/>
      <c r="BK132" s="148"/>
      <c r="BL132" s="148"/>
      <c r="BM132" s="148"/>
      <c r="BN132" s="148"/>
      <c r="BO132" s="148"/>
      <c r="BP132" s="148"/>
      <c r="BQ132" s="148"/>
      <c r="BR132" s="148"/>
      <c r="BS132" s="148"/>
      <c r="BT132" s="148"/>
      <c r="BU132" s="148"/>
      <c r="BV132" s="148"/>
      <c r="BW132" s="148"/>
      <c r="BX132" s="148"/>
      <c r="BY132" s="148"/>
      <c r="BZ132" s="148"/>
      <c r="CA132" s="148"/>
      <c r="CB132" s="148"/>
      <c r="CC132" s="148"/>
      <c r="CD132" s="148"/>
      <c r="CE132" s="148"/>
      <c r="CF132" s="148"/>
      <c r="CG132" s="148"/>
      <c r="CH132" s="148"/>
      <c r="CI132" s="148"/>
      <c r="CJ132" s="148"/>
      <c r="CK132" s="148"/>
      <c r="CL132" s="148"/>
      <c r="CM132" s="148"/>
      <c r="CN132" s="148"/>
      <c r="CO132" s="148"/>
      <c r="CP132" s="148"/>
      <c r="CQ132" s="148"/>
      <c r="CR132" s="148"/>
      <c r="CS132" s="148"/>
      <c r="CT132" s="148"/>
      <c r="CU132" s="148"/>
      <c r="CV132" s="148"/>
      <c r="CW132" s="148"/>
      <c r="CX132" s="148"/>
      <c r="CY132" s="148"/>
      <c r="CZ132" s="148"/>
      <c r="DA132" s="148"/>
      <c r="DB132" s="148"/>
      <c r="DC132" s="148"/>
      <c r="DD132" s="148"/>
      <c r="DE132" s="148"/>
      <c r="DF132" s="148"/>
      <c r="DG132" s="148"/>
      <c r="DH132" s="148"/>
      <c r="DI132" s="148"/>
      <c r="DJ132" s="148"/>
      <c r="DK132" s="148"/>
      <c r="DL132" s="148"/>
      <c r="DM132" s="148"/>
      <c r="DN132" s="148"/>
      <c r="DO132" s="148"/>
      <c r="DP132" s="148"/>
      <c r="DQ132" s="148"/>
      <c r="DR132" s="148"/>
      <c r="DS132" s="148"/>
      <c r="DT132" s="148"/>
      <c r="DU132" s="148"/>
      <c r="DV132" s="148"/>
      <c r="DW132" s="148"/>
      <c r="DX132" s="148"/>
      <c r="DY132" s="148"/>
      <c r="DZ132" s="148"/>
      <c r="EA132" s="148"/>
      <c r="EB132" s="148"/>
      <c r="EC132" s="148"/>
      <c r="ED132" s="148"/>
      <c r="EE132" s="148"/>
      <c r="EF132" s="148"/>
      <c r="EG132" s="148"/>
      <c r="EH132" s="148"/>
      <c r="EI132" s="148"/>
      <c r="EJ132" s="148"/>
      <c r="EK132" s="148"/>
      <c r="EL132" s="148"/>
      <c r="EM132" s="148"/>
      <c r="EN132" s="148"/>
      <c r="EO132" s="148"/>
      <c r="EP132" s="148"/>
      <c r="EQ132" s="148"/>
      <c r="ER132" s="148"/>
      <c r="ES132" s="148"/>
      <c r="ET132" s="148"/>
      <c r="EU132" s="148"/>
      <c r="EV132" s="148"/>
      <c r="EW132" s="148"/>
      <c r="EX132" s="148"/>
      <c r="EY132" s="148"/>
      <c r="EZ132" s="148"/>
      <c r="FA132" s="148"/>
      <c r="FB132" s="148"/>
      <c r="FC132" s="148"/>
      <c r="FD132" s="148"/>
      <c r="FE132" s="148"/>
      <c r="FF132" s="148"/>
      <c r="FG132" s="148"/>
      <c r="FH132" s="148"/>
      <c r="FI132" s="148"/>
      <c r="FJ132" s="148"/>
      <c r="FK132" s="148"/>
      <c r="FL132" s="148"/>
      <c r="FM132" s="148"/>
      <c r="FN132" s="148"/>
      <c r="FO132" s="148"/>
      <c r="FP132" s="148"/>
      <c r="FQ132" s="148"/>
      <c r="FR132" s="148"/>
      <c r="FS132" s="148"/>
      <c r="FT132" s="148"/>
      <c r="FU132" s="148"/>
      <c r="FV132" s="148"/>
      <c r="FW132" s="148"/>
      <c r="FX132" s="148"/>
      <c r="FY132" s="148"/>
      <c r="FZ132" s="148"/>
      <c r="GA132" s="148"/>
      <c r="GB132" s="148"/>
      <c r="GC132" s="148"/>
      <c r="GD132" s="148"/>
      <c r="GE132" s="148"/>
      <c r="GF132" s="148"/>
      <c r="GG132" s="148"/>
      <c r="GH132" s="148"/>
      <c r="GI132" s="148"/>
      <c r="GJ132" s="148"/>
      <c r="GK132" s="148"/>
      <c r="GL132" s="148"/>
      <c r="GM132" s="148"/>
      <c r="GN132" s="148"/>
      <c r="GO132" s="148"/>
      <c r="GP132" s="148"/>
      <c r="GQ132" s="148"/>
      <c r="GR132" s="148"/>
      <c r="GS132" s="148"/>
      <c r="GT132" s="148"/>
      <c r="GU132" s="148"/>
      <c r="GV132" s="148"/>
      <c r="GW132" s="148"/>
      <c r="GX132" s="148"/>
      <c r="GY132" s="148"/>
      <c r="GZ132" s="148"/>
      <c r="HA132" s="148"/>
      <c r="HB132" s="148"/>
      <c r="HC132" s="148"/>
      <c r="HD132" s="148"/>
      <c r="HE132" s="148"/>
      <c r="HF132" s="148"/>
      <c r="HG132" s="148"/>
      <c r="HH132" s="148"/>
      <c r="HI132" s="148"/>
      <c r="HJ132" s="148"/>
      <c r="HK132" s="148"/>
      <c r="HL132" s="148"/>
      <c r="HM132" s="148"/>
      <c r="HN132" s="148"/>
      <c r="HO132" s="148"/>
      <c r="HP132" s="148"/>
      <c r="HQ132" s="148"/>
      <c r="HR132" s="148"/>
      <c r="HS132" s="148"/>
      <c r="HT132" s="148"/>
      <c r="HU132" s="148"/>
      <c r="HV132" s="148"/>
      <c r="HW132" s="148"/>
      <c r="HX132" s="148"/>
      <c r="HY132" s="148"/>
      <c r="HZ132" s="148"/>
      <c r="IA132" s="148"/>
      <c r="IB132" s="148"/>
      <c r="IC132" s="148"/>
      <c r="ID132" s="148"/>
      <c r="IE132" s="148"/>
      <c r="IF132" s="148"/>
      <c r="IG132" s="148"/>
      <c r="IH132" s="148"/>
      <c r="II132" s="148"/>
      <c r="IJ132" s="148"/>
      <c r="IK132" s="148"/>
      <c r="IL132" s="148"/>
      <c r="IM132" s="148"/>
      <c r="IN132" s="148"/>
      <c r="IO132" s="148"/>
      <c r="IP132" s="148"/>
      <c r="IQ132" s="148"/>
      <c r="IR132" s="148"/>
      <c r="IS132" s="148"/>
      <c r="IT132" s="148"/>
      <c r="IU132" s="148"/>
      <c r="IV132" s="148"/>
      <c r="IW132" s="148"/>
      <c r="IX132" s="148"/>
      <c r="IY132" s="148"/>
      <c r="IZ132" s="148"/>
      <c r="JA132" s="148"/>
      <c r="JB132" s="148"/>
      <c r="JC132" s="148"/>
      <c r="JD132" s="148"/>
      <c r="JE132" s="148"/>
      <c r="JF132" s="148"/>
      <c r="JG132" s="148"/>
      <c r="JH132" s="148"/>
      <c r="JI132" s="148"/>
      <c r="JJ132" s="148"/>
      <c r="JK132" s="148"/>
      <c r="JL132" s="148"/>
      <c r="JM132" s="148"/>
      <c r="JN132" s="148"/>
      <c r="JO132" s="148"/>
      <c r="JP132" s="148"/>
      <c r="JQ132" s="148"/>
      <c r="JR132" s="148"/>
      <c r="JS132" s="148"/>
      <c r="JT132" s="148"/>
      <c r="JU132" s="148"/>
      <c r="JV132" s="148"/>
      <c r="JW132" s="148"/>
      <c r="JX132" s="148"/>
      <c r="JY132" s="148"/>
      <c r="JZ132" s="148"/>
      <c r="KA132" s="148"/>
      <c r="KB132" s="148"/>
      <c r="KC132" s="148"/>
      <c r="KD132" s="148"/>
      <c r="KE132" s="148"/>
      <c r="KF132" s="148"/>
      <c r="KG132" s="148"/>
      <c r="KH132" s="148"/>
      <c r="KI132" s="148"/>
      <c r="KJ132" s="148"/>
      <c r="KK132" s="148"/>
      <c r="KL132" s="148"/>
      <c r="KM132" s="148"/>
      <c r="KN132" s="148"/>
      <c r="KO132" s="148"/>
      <c r="KP132" s="148"/>
      <c r="KQ132" s="148"/>
      <c r="KR132" s="148"/>
      <c r="KS132" s="148"/>
      <c r="KT132" s="148"/>
      <c r="KU132" s="148"/>
      <c r="KV132" s="148"/>
      <c r="KW132" s="148"/>
      <c r="KX132" s="148"/>
      <c r="KY132" s="148"/>
      <c r="KZ132" s="148"/>
      <c r="LA132" s="148"/>
      <c r="LB132" s="148"/>
      <c r="LC132" s="148"/>
      <c r="LD132" s="148"/>
      <c r="LE132" s="148"/>
      <c r="LF132" s="148"/>
      <c r="LG132" s="148"/>
      <c r="LH132" s="148"/>
      <c r="LI132" s="148"/>
      <c r="LJ132" s="148"/>
      <c r="LK132" s="148"/>
      <c r="LL132" s="148"/>
      <c r="LM132" s="148"/>
      <c r="LN132" s="148"/>
      <c r="LO132" s="148"/>
      <c r="LP132" s="148"/>
      <c r="LQ132" s="148"/>
      <c r="LR132" s="148"/>
      <c r="LS132" s="148"/>
      <c r="LT132" s="148"/>
      <c r="LU132" s="148"/>
      <c r="LV132" s="148"/>
      <c r="LW132" s="148"/>
      <c r="LX132" s="148"/>
      <c r="LY132" s="148"/>
      <c r="LZ132" s="148"/>
      <c r="MA132" s="148"/>
      <c r="MB132" s="148"/>
      <c r="MC132" s="148"/>
      <c r="MD132" s="148"/>
      <c r="ME132" s="148"/>
      <c r="MF132" s="148"/>
      <c r="MG132" s="148"/>
      <c r="MH132" s="148"/>
      <c r="MI132" s="148"/>
      <c r="MJ132" s="148"/>
      <c r="MK132" s="148"/>
      <c r="ML132" s="148"/>
      <c r="MM132" s="148"/>
      <c r="MN132" s="148"/>
      <c r="MO132" s="148"/>
      <c r="MP132" s="148"/>
      <c r="MQ132" s="148"/>
      <c r="MR132" s="148"/>
      <c r="MS132" s="148"/>
      <c r="MT132" s="148"/>
      <c r="MU132" s="148"/>
      <c r="MV132" s="148"/>
      <c r="MW132" s="148"/>
      <c r="MX132" s="148"/>
      <c r="MY132" s="148"/>
      <c r="MZ132" s="148"/>
      <c r="NA132" s="148"/>
      <c r="NB132" s="148"/>
      <c r="NC132" s="148"/>
      <c r="ND132" s="148"/>
      <c r="NE132" s="148"/>
      <c r="NF132" s="148"/>
      <c r="NG132" s="148"/>
      <c r="NH132" s="148"/>
      <c r="NI132" s="148"/>
      <c r="NJ132" s="148"/>
      <c r="NK132" s="148"/>
      <c r="NL132" s="148"/>
      <c r="NM132" s="148"/>
      <c r="NN132" s="148"/>
      <c r="NO132" s="148"/>
      <c r="NP132" s="148"/>
      <c r="NQ132" s="148"/>
      <c r="NR132" s="148"/>
      <c r="NS132" s="148"/>
      <c r="NT132" s="148"/>
      <c r="NU132" s="148"/>
      <c r="NV132" s="148"/>
      <c r="NW132" s="148"/>
      <c r="NX132" s="148"/>
      <c r="NY132" s="148"/>
      <c r="NZ132" s="148"/>
      <c r="OA132" s="148"/>
      <c r="OB132" s="148"/>
      <c r="OC132" s="148"/>
      <c r="OD132" s="148"/>
      <c r="OE132" s="148"/>
      <c r="OF132" s="148"/>
      <c r="OG132" s="148"/>
      <c r="OH132" s="148"/>
      <c r="OI132" s="148"/>
      <c r="OJ132" s="148"/>
      <c r="OK132" s="148"/>
      <c r="OL132" s="148"/>
      <c r="OM132" s="148"/>
      <c r="ON132" s="148"/>
      <c r="OO132" s="148"/>
      <c r="OP132" s="148"/>
      <c r="OQ132" s="148"/>
      <c r="OR132" s="148"/>
      <c r="OS132" s="148"/>
      <c r="OT132" s="148"/>
      <c r="OU132" s="148"/>
      <c r="OV132" s="148"/>
      <c r="OW132" s="148"/>
      <c r="OX132" s="148"/>
      <c r="OY132" s="148"/>
      <c r="OZ132" s="148"/>
      <c r="PA132" s="148"/>
      <c r="PB132" s="148"/>
      <c r="PC132" s="148"/>
      <c r="PD132" s="148"/>
      <c r="PE132" s="148"/>
      <c r="PF132" s="148"/>
      <c r="PG132" s="148"/>
      <c r="PH132" s="148"/>
      <c r="PI132" s="148"/>
      <c r="PJ132" s="148"/>
      <c r="PK132" s="148"/>
      <c r="PL132" s="148"/>
      <c r="PM132" s="148"/>
      <c r="PN132" s="148"/>
      <c r="PO132" s="148"/>
      <c r="PP132" s="148"/>
      <c r="PQ132" s="148"/>
      <c r="PR132" s="148"/>
      <c r="PS132" s="148"/>
      <c r="PT132" s="148"/>
      <c r="PU132" s="148"/>
      <c r="PV132" s="148"/>
      <c r="PW132" s="148"/>
      <c r="PX132" s="148"/>
      <c r="PY132" s="148"/>
      <c r="PZ132" s="148"/>
      <c r="QA132" s="148"/>
      <c r="QB132" s="148"/>
      <c r="QC132" s="148"/>
      <c r="QD132" s="148"/>
      <c r="QE132" s="148"/>
      <c r="QF132" s="148"/>
      <c r="QG132" s="148"/>
      <c r="QH132" s="148"/>
      <c r="QI132" s="148"/>
      <c r="QJ132" s="148"/>
      <c r="QK132" s="148"/>
      <c r="QL132" s="148"/>
      <c r="QM132" s="148"/>
      <c r="QN132" s="148"/>
      <c r="QO132" s="148"/>
      <c r="QP132" s="148"/>
      <c r="QQ132" s="148"/>
      <c r="QR132" s="148"/>
      <c r="QS132" s="148"/>
      <c r="QT132" s="148"/>
      <c r="QU132" s="148"/>
      <c r="QV132" s="148"/>
      <c r="QW132" s="148"/>
      <c r="QX132" s="148"/>
      <c r="QY132" s="148"/>
      <c r="QZ132" s="148"/>
      <c r="RA132" s="148"/>
      <c r="RB132" s="148"/>
      <c r="RC132" s="148"/>
      <c r="RD132" s="148"/>
      <c r="RE132" s="148"/>
      <c r="RF132" s="148"/>
      <c r="RG132" s="148"/>
      <c r="RH132" s="148"/>
      <c r="RI132" s="148"/>
      <c r="RJ132" s="148"/>
      <c r="RK132" s="148"/>
      <c r="RL132" s="148"/>
      <c r="RM132" s="148"/>
      <c r="RN132" s="148"/>
      <c r="RO132" s="148"/>
      <c r="RP132" s="148"/>
      <c r="RQ132" s="148"/>
      <c r="RR132" s="148"/>
      <c r="RS132" s="148"/>
      <c r="RT132" s="148"/>
      <c r="RU132" s="148"/>
      <c r="RV132" s="148"/>
      <c r="RW132" s="148"/>
      <c r="RX132" s="148"/>
      <c r="RY132" s="148"/>
      <c r="RZ132" s="148"/>
      <c r="SA132" s="148"/>
      <c r="SB132" s="148"/>
      <c r="SC132" s="148"/>
      <c r="SD132" s="148"/>
      <c r="SE132" s="148"/>
      <c r="SF132" s="148"/>
      <c r="SG132" s="148"/>
      <c r="SH132" s="148"/>
      <c r="SI132" s="148"/>
      <c r="SJ132" s="148"/>
      <c r="SK132" s="148"/>
      <c r="SL132" s="148"/>
      <c r="SM132" s="148"/>
      <c r="SN132" s="148"/>
      <c r="SO132" s="148"/>
      <c r="SP132" s="148"/>
      <c r="SQ132" s="148"/>
      <c r="SR132" s="148"/>
      <c r="SS132" s="148"/>
      <c r="ST132" s="148"/>
      <c r="SU132" s="148"/>
      <c r="SV132" s="148"/>
      <c r="SW132" s="148"/>
      <c r="SX132" s="148"/>
      <c r="SY132" s="148"/>
      <c r="SZ132" s="148"/>
      <c r="TA132" s="148"/>
      <c r="TB132" s="148"/>
      <c r="TC132" s="148"/>
      <c r="TD132" s="148"/>
      <c r="TE132" s="148"/>
      <c r="TF132" s="148"/>
      <c r="TG132" s="148"/>
      <c r="TH132" s="148"/>
      <c r="TI132" s="148"/>
      <c r="TJ132" s="148"/>
      <c r="TK132" s="148"/>
      <c r="TL132" s="148"/>
      <c r="TM132" s="148"/>
      <c r="TN132" s="148"/>
      <c r="TO132" s="148"/>
      <c r="TP132" s="148"/>
      <c r="TQ132" s="148"/>
      <c r="TR132" s="148"/>
      <c r="TS132" s="148"/>
      <c r="TT132" s="148"/>
      <c r="TU132" s="148"/>
      <c r="TV132" s="148"/>
      <c r="TW132" s="148"/>
      <c r="TX132" s="148"/>
      <c r="TY132" s="148"/>
      <c r="TZ132" s="148"/>
      <c r="UA132" s="148"/>
      <c r="UB132" s="148"/>
      <c r="UC132" s="148"/>
      <c r="UD132" s="148"/>
      <c r="UE132" s="148"/>
      <c r="UF132" s="148"/>
      <c r="UG132" s="148"/>
      <c r="UH132" s="148"/>
      <c r="UI132" s="148"/>
      <c r="UJ132" s="148"/>
      <c r="UK132" s="148"/>
      <c r="UL132" s="148"/>
      <c r="UM132" s="148"/>
      <c r="UN132" s="148"/>
      <c r="UO132" s="148"/>
      <c r="UP132" s="148"/>
      <c r="UQ132" s="148"/>
      <c r="UR132" s="148"/>
      <c r="US132" s="148"/>
      <c r="UT132" s="148"/>
      <c r="UU132" s="148"/>
      <c r="UV132" s="148"/>
      <c r="UW132" s="148"/>
      <c r="UX132" s="148"/>
      <c r="UY132" s="148"/>
      <c r="UZ132" s="148"/>
      <c r="VA132" s="148"/>
      <c r="VB132" s="148"/>
      <c r="VC132" s="148"/>
      <c r="VD132" s="148"/>
      <c r="VE132" s="148"/>
      <c r="VF132" s="148"/>
      <c r="VG132" s="148"/>
      <c r="VH132" s="148"/>
      <c r="VI132" s="148"/>
      <c r="VJ132" s="148"/>
      <c r="VK132" s="148"/>
      <c r="VL132" s="148"/>
      <c r="VM132" s="148"/>
      <c r="VN132" s="148"/>
      <c r="VO132" s="148"/>
      <c r="VP132" s="148"/>
      <c r="VQ132" s="148"/>
      <c r="VR132" s="148"/>
      <c r="VS132" s="148"/>
      <c r="VT132" s="148"/>
      <c r="VU132" s="148"/>
      <c r="VV132" s="148"/>
      <c r="VW132" s="148"/>
      <c r="VX132" s="148"/>
      <c r="VY132" s="148"/>
      <c r="VZ132" s="148"/>
      <c r="WA132" s="148"/>
      <c r="WB132" s="148"/>
      <c r="WC132" s="148"/>
      <c r="WD132" s="148"/>
      <c r="WE132" s="148"/>
      <c r="WF132" s="148"/>
      <c r="WG132" s="148"/>
      <c r="WH132" s="148"/>
      <c r="WI132" s="148"/>
      <c r="WJ132" s="148"/>
      <c r="WK132" s="148"/>
      <c r="WL132" s="148"/>
      <c r="WM132" s="148"/>
      <c r="WN132" s="148"/>
      <c r="WO132" s="148"/>
      <c r="WP132" s="148"/>
      <c r="WQ132" s="148"/>
      <c r="WR132" s="148"/>
      <c r="WS132" s="148"/>
      <c r="WT132" s="148"/>
      <c r="WU132" s="148"/>
      <c r="WV132" s="148"/>
      <c r="WW132" s="148"/>
      <c r="WX132" s="148"/>
      <c r="WY132" s="148"/>
      <c r="WZ132" s="148"/>
      <c r="XA132" s="148"/>
      <c r="XB132" s="148"/>
      <c r="XC132" s="148"/>
      <c r="XD132" s="148"/>
      <c r="XE132" s="148"/>
      <c r="XF132" s="148"/>
      <c r="XG132" s="148"/>
      <c r="XH132" s="148"/>
      <c r="XI132" s="148"/>
      <c r="XJ132" s="148"/>
      <c r="XK132" s="148"/>
      <c r="XL132" s="148"/>
      <c r="XM132" s="148"/>
      <c r="XN132" s="148"/>
      <c r="XO132" s="148"/>
      <c r="XP132" s="148"/>
      <c r="XQ132" s="148"/>
      <c r="XR132" s="148"/>
      <c r="XS132" s="148"/>
      <c r="XT132" s="148"/>
      <c r="XU132" s="148"/>
      <c r="XV132" s="148"/>
      <c r="XW132" s="148"/>
      <c r="XX132" s="148"/>
      <c r="XY132" s="148"/>
      <c r="XZ132" s="148"/>
      <c r="YA132" s="148"/>
      <c r="YB132" s="148"/>
      <c r="YC132" s="148"/>
      <c r="YD132" s="148"/>
      <c r="YE132" s="148"/>
      <c r="YF132" s="148"/>
      <c r="YG132" s="148"/>
      <c r="YH132" s="148"/>
      <c r="YI132" s="148"/>
      <c r="YJ132" s="148"/>
      <c r="YK132" s="148"/>
      <c r="YL132" s="148"/>
      <c r="YM132" s="148"/>
      <c r="YN132" s="148"/>
      <c r="YO132" s="148"/>
      <c r="YP132" s="148"/>
      <c r="YQ132" s="148"/>
      <c r="YR132" s="148"/>
      <c r="YS132" s="148"/>
      <c r="YT132" s="148"/>
      <c r="YU132" s="148"/>
      <c r="YV132" s="148"/>
      <c r="YW132" s="148"/>
      <c r="YX132" s="148"/>
      <c r="YY132" s="148"/>
      <c r="YZ132" s="148"/>
      <c r="ZA132" s="148"/>
      <c r="ZB132" s="148"/>
      <c r="ZC132" s="148"/>
      <c r="ZD132" s="148"/>
      <c r="ZE132" s="148"/>
      <c r="ZF132" s="148"/>
      <c r="ZG132" s="148"/>
      <c r="ZH132" s="148"/>
      <c r="ZI132" s="148"/>
      <c r="ZJ132" s="148"/>
      <c r="ZK132" s="148"/>
      <c r="ZL132" s="148"/>
      <c r="ZM132" s="148"/>
      <c r="ZN132" s="148"/>
      <c r="ZO132" s="148"/>
      <c r="ZP132" s="148"/>
      <c r="ZQ132" s="148"/>
      <c r="ZR132" s="148"/>
      <c r="ZS132" s="148"/>
      <c r="ZT132" s="148"/>
      <c r="ZU132" s="148"/>
      <c r="ZV132" s="148"/>
      <c r="ZW132" s="148"/>
      <c r="ZX132" s="148"/>
      <c r="ZY132" s="148"/>
      <c r="ZZ132" s="148"/>
      <c r="AAA132" s="148"/>
      <c r="AAB132" s="148"/>
      <c r="AAC132" s="148"/>
      <c r="AAD132" s="148"/>
      <c r="AAE132" s="148"/>
      <c r="AAF132" s="148"/>
      <c r="AAG132" s="148"/>
      <c r="AAH132" s="148"/>
      <c r="AAI132" s="148"/>
      <c r="AAJ132" s="148"/>
      <c r="AAK132" s="148"/>
      <c r="AAL132" s="148"/>
      <c r="AAM132" s="148"/>
      <c r="AAN132" s="148"/>
      <c r="AAO132" s="148"/>
      <c r="AAP132" s="148"/>
      <c r="AAQ132" s="148"/>
      <c r="AAR132" s="148"/>
      <c r="AAS132" s="148"/>
      <c r="AAT132" s="148"/>
      <c r="AAU132" s="148"/>
      <c r="AAV132" s="148"/>
      <c r="AAW132" s="148"/>
      <c r="AAX132" s="148"/>
      <c r="AAY132" s="148"/>
      <c r="AAZ132" s="148"/>
      <c r="ABA132" s="148"/>
      <c r="ABB132" s="148"/>
      <c r="ABC132" s="148"/>
      <c r="ABD132" s="148"/>
      <c r="ABE132" s="148"/>
      <c r="ABF132" s="148"/>
      <c r="ABG132" s="148"/>
      <c r="ABH132" s="148"/>
      <c r="ABI132" s="148"/>
      <c r="ABJ132" s="148"/>
      <c r="ABK132" s="148"/>
      <c r="ABL132" s="148"/>
      <c r="ABM132" s="148"/>
      <c r="ABN132" s="148"/>
      <c r="ABO132" s="148"/>
      <c r="ABP132" s="148"/>
      <c r="ABQ132" s="148"/>
      <c r="ABR132" s="148"/>
      <c r="ABS132" s="148"/>
      <c r="ABT132" s="148"/>
      <c r="ABU132" s="148"/>
      <c r="ABV132" s="148"/>
      <c r="ABW132" s="148"/>
      <c r="ABX132" s="148"/>
      <c r="ABY132" s="148"/>
      <c r="ABZ132" s="148"/>
      <c r="ACA132" s="148"/>
      <c r="ACB132" s="148"/>
      <c r="ACC132" s="148"/>
      <c r="ACD132" s="148"/>
      <c r="ACE132" s="148"/>
      <c r="ACF132" s="148"/>
      <c r="ACG132" s="148"/>
      <c r="ACH132" s="148"/>
      <c r="ACI132" s="148"/>
      <c r="ACJ132" s="148"/>
      <c r="ACK132" s="148"/>
      <c r="ACL132" s="148"/>
      <c r="ACM132" s="148"/>
      <c r="ACN132" s="148"/>
      <c r="ACO132" s="148"/>
      <c r="ACP132" s="148"/>
      <c r="ACQ132" s="148"/>
      <c r="ACR132" s="148"/>
      <c r="ACS132" s="148"/>
      <c r="ACT132" s="148"/>
      <c r="ACU132" s="148"/>
      <c r="ACV132" s="148"/>
      <c r="ACW132" s="148"/>
      <c r="ACX132" s="148"/>
      <c r="ACY132" s="148"/>
      <c r="ACZ132" s="148"/>
      <c r="ADA132" s="148"/>
      <c r="ADB132" s="148"/>
      <c r="ADC132" s="148"/>
      <c r="ADD132" s="148"/>
      <c r="ADE132" s="148"/>
      <c r="ADF132" s="148"/>
      <c r="ADG132" s="148"/>
      <c r="ADH132" s="148"/>
      <c r="ADI132" s="148"/>
      <c r="ADJ132" s="148"/>
      <c r="ADK132" s="148"/>
      <c r="ADL132" s="148"/>
      <c r="ADM132" s="148"/>
      <c r="ADN132" s="148"/>
      <c r="ADO132" s="148"/>
      <c r="ADP132" s="148"/>
      <c r="ADQ132" s="148"/>
      <c r="ADR132" s="148"/>
      <c r="ADS132" s="148"/>
      <c r="ADT132" s="148"/>
      <c r="ADU132" s="148"/>
      <c r="ADV132" s="148"/>
      <c r="ADW132" s="148"/>
      <c r="ADX132" s="148"/>
      <c r="ADY132" s="148"/>
      <c r="ADZ132" s="148"/>
      <c r="AEA132" s="148"/>
      <c r="AEB132" s="148"/>
      <c r="AEC132" s="148"/>
      <c r="AED132" s="148"/>
      <c r="AEE132" s="148"/>
      <c r="AEF132" s="148"/>
      <c r="AEG132" s="148"/>
      <c r="AEH132" s="148"/>
      <c r="AEI132" s="148"/>
      <c r="AEJ132" s="148"/>
      <c r="AEK132" s="148"/>
      <c r="AEL132" s="148"/>
      <c r="AEM132" s="148"/>
      <c r="AEN132" s="148"/>
      <c r="AEO132" s="148"/>
      <c r="AEP132" s="148"/>
      <c r="AEQ132" s="148"/>
      <c r="AER132" s="148"/>
      <c r="AES132" s="148"/>
      <c r="AET132" s="148"/>
      <c r="AEU132" s="148"/>
      <c r="AEV132" s="148"/>
      <c r="AEW132" s="148"/>
      <c r="AEX132" s="148"/>
      <c r="AEY132" s="148"/>
      <c r="AEZ132" s="148"/>
      <c r="AFA132" s="148"/>
      <c r="AFB132" s="148"/>
      <c r="AFC132" s="148"/>
      <c r="AFD132" s="148"/>
      <c r="AFE132" s="148"/>
      <c r="AFF132" s="148"/>
      <c r="AFG132" s="148"/>
      <c r="AFH132" s="148"/>
      <c r="AFI132" s="148"/>
      <c r="AFJ132" s="148"/>
      <c r="AFK132" s="148"/>
      <c r="AFL132" s="148"/>
      <c r="AFM132" s="148"/>
      <c r="AFN132" s="148"/>
      <c r="AFO132" s="148"/>
      <c r="AFP132" s="148"/>
      <c r="AFQ132" s="148"/>
      <c r="AFR132" s="148"/>
      <c r="AFS132" s="148"/>
      <c r="AFT132" s="148"/>
      <c r="AFU132" s="148"/>
      <c r="AFV132" s="148"/>
      <c r="AFW132" s="148"/>
      <c r="AFX132" s="148"/>
      <c r="AFY132" s="148"/>
      <c r="AFZ132" s="148"/>
      <c r="AGA132" s="148"/>
      <c r="AGB132" s="148"/>
      <c r="AGC132" s="148"/>
      <c r="AGD132" s="148"/>
      <c r="AGE132" s="148"/>
      <c r="AGF132" s="148"/>
      <c r="AGG132" s="148"/>
      <c r="AGH132" s="148"/>
      <c r="AGI132" s="148"/>
      <c r="AGJ132" s="148"/>
      <c r="AGK132" s="148"/>
      <c r="AGL132" s="148"/>
      <c r="AGM132" s="148"/>
      <c r="AGN132" s="148"/>
      <c r="AGO132" s="148"/>
      <c r="AGP132" s="148"/>
      <c r="AGQ132" s="148"/>
      <c r="AGR132" s="148"/>
      <c r="AGS132" s="148"/>
      <c r="AGT132" s="148"/>
      <c r="AGU132" s="148"/>
      <c r="AGV132" s="148"/>
      <c r="AGW132" s="148"/>
      <c r="AGX132" s="148"/>
      <c r="AGY132" s="148"/>
      <c r="AGZ132" s="148"/>
      <c r="AHA132" s="148"/>
      <c r="AHB132" s="148"/>
      <c r="AHC132" s="148"/>
      <c r="AHD132" s="148"/>
      <c r="AHE132" s="148"/>
      <c r="AHF132" s="148"/>
      <c r="AHG132" s="148"/>
      <c r="AHH132" s="148"/>
      <c r="AHI132" s="148"/>
      <c r="AHJ132" s="148"/>
      <c r="AHK132" s="148"/>
      <c r="AHL132" s="148"/>
      <c r="AHM132" s="148"/>
      <c r="AHN132" s="148"/>
      <c r="AHO132" s="148"/>
      <c r="AHP132" s="148"/>
      <c r="AHQ132" s="148"/>
      <c r="AHR132" s="148"/>
      <c r="AHS132" s="148"/>
      <c r="AHT132" s="148"/>
      <c r="AHU132" s="148"/>
      <c r="AHV132" s="148"/>
      <c r="AHW132" s="148"/>
      <c r="AHX132" s="148"/>
      <c r="AHY132" s="148"/>
      <c r="AHZ132" s="148"/>
      <c r="AIA132" s="148"/>
      <c r="AIB132" s="148"/>
      <c r="AIC132" s="148"/>
      <c r="AID132" s="148"/>
      <c r="AIE132" s="148"/>
      <c r="AIF132" s="148"/>
      <c r="AIG132" s="148"/>
      <c r="AIH132" s="148"/>
      <c r="AII132" s="148"/>
      <c r="AIJ132" s="148"/>
      <c r="AIK132" s="148"/>
      <c r="AIL132" s="148"/>
      <c r="AIM132" s="148"/>
      <c r="AIN132" s="148"/>
      <c r="AIO132" s="148"/>
      <c r="AIP132" s="148"/>
      <c r="AIQ132" s="148"/>
      <c r="AIR132" s="148"/>
      <c r="AIS132" s="148"/>
      <c r="AIT132" s="148"/>
      <c r="AIU132" s="148"/>
      <c r="AIV132" s="148"/>
      <c r="AIW132" s="148"/>
      <c r="AIX132" s="148"/>
      <c r="AIY132" s="148"/>
      <c r="AIZ132" s="148"/>
      <c r="AJA132" s="148"/>
      <c r="AJB132" s="148"/>
      <c r="AJC132" s="148"/>
      <c r="AJD132" s="148"/>
      <c r="AJE132" s="148"/>
      <c r="AJF132" s="148"/>
      <c r="AJG132" s="148"/>
      <c r="AJH132" s="148"/>
      <c r="AJI132" s="148"/>
      <c r="AJJ132" s="148"/>
      <c r="AJK132" s="148"/>
      <c r="AJL132" s="148"/>
      <c r="AJM132" s="148"/>
      <c r="AJN132" s="148"/>
      <c r="AJO132" s="148"/>
      <c r="AJP132" s="148"/>
      <c r="AJQ132" s="148"/>
      <c r="AJR132" s="148"/>
      <c r="AJS132" s="148"/>
      <c r="AJT132" s="148"/>
      <c r="AJU132" s="148"/>
      <c r="AJV132" s="148"/>
      <c r="AJW132" s="148"/>
      <c r="AJX132" s="148"/>
      <c r="AJY132" s="148"/>
      <c r="AJZ132" s="148"/>
      <c r="AKA132" s="148"/>
      <c r="AKB132" s="148"/>
      <c r="AKC132" s="148"/>
      <c r="AKD132" s="148"/>
      <c r="AKE132" s="148"/>
      <c r="AKF132" s="148"/>
      <c r="AKG132" s="148"/>
      <c r="AKH132" s="148"/>
      <c r="AKI132" s="148"/>
      <c r="AKJ132" s="148"/>
      <c r="AKK132" s="148"/>
      <c r="AKL132" s="148"/>
      <c r="AKM132" s="148"/>
      <c r="AKN132" s="148"/>
      <c r="AKO132" s="148"/>
      <c r="AKP132" s="148"/>
      <c r="AKQ132" s="148"/>
      <c r="AKR132" s="148"/>
      <c r="AKS132" s="148"/>
      <c r="AKT132" s="148"/>
      <c r="AKU132" s="148"/>
      <c r="AKV132" s="148"/>
      <c r="AKW132" s="148"/>
      <c r="AKX132" s="148"/>
      <c r="AKY132" s="148"/>
      <c r="AKZ132" s="148"/>
      <c r="ALA132" s="148"/>
      <c r="ALB132" s="148"/>
      <c r="ALC132" s="148"/>
      <c r="ALD132" s="148"/>
      <c r="ALE132" s="148"/>
      <c r="ALF132" s="148"/>
      <c r="ALG132" s="148"/>
      <c r="ALH132" s="148"/>
      <c r="ALI132" s="148"/>
      <c r="ALJ132" s="148"/>
      <c r="ALK132" s="148"/>
      <c r="ALL132" s="148"/>
      <c r="ALM132" s="148"/>
      <c r="ALN132" s="148"/>
      <c r="ALO132" s="148"/>
      <c r="ALP132" s="148"/>
      <c r="ALQ132" s="148"/>
      <c r="ALR132" s="148"/>
      <c r="ALS132" s="148"/>
      <c r="ALT132" s="148"/>
      <c r="ALU132" s="148"/>
      <c r="ALV132" s="148"/>
      <c r="ALW132" s="148"/>
      <c r="ALX132" s="148"/>
      <c r="ALY132" s="148"/>
      <c r="ALZ132" s="148"/>
      <c r="AMA132" s="148"/>
      <c r="AMB132" s="148"/>
      <c r="AMC132" s="148"/>
      <c r="AMD132" s="148"/>
      <c r="AME132" s="148"/>
      <c r="AMF132" s="148"/>
      <c r="AMG132" s="148"/>
      <c r="AMH132" s="148"/>
      <c r="AMI132" s="148"/>
      <c r="AMJ132" s="148"/>
      <c r="AMK132" s="148"/>
    </row>
    <row r="133" spans="1:1025">
      <c r="E133" s="240"/>
      <c r="F133" s="240" t="s">
        <v>358</v>
      </c>
      <c r="G133" s="244">
        <f>J139-K125</f>
        <v>-8469074</v>
      </c>
      <c r="H133" s="240"/>
      <c r="I133" s="240"/>
    </row>
    <row r="134" spans="1:1025">
      <c r="E134" s="240"/>
      <c r="F134" s="240"/>
      <c r="G134" s="244">
        <f>SUM(G132:G133)</f>
        <v>-16885346</v>
      </c>
      <c r="H134" s="240"/>
      <c r="I134" s="240"/>
    </row>
    <row r="138" spans="1:1025">
      <c r="E138" s="161"/>
      <c r="H138" s="165" t="s">
        <v>296</v>
      </c>
      <c r="I138" s="165" t="s">
        <v>359</v>
      </c>
      <c r="J138" s="165" t="s">
        <v>360</v>
      </c>
      <c r="K138" s="161" t="s">
        <v>361</v>
      </c>
    </row>
    <row r="139" spans="1:1025">
      <c r="F139" s="307" t="s">
        <v>154</v>
      </c>
      <c r="G139" s="307"/>
      <c r="H139" s="274">
        <v>86826457</v>
      </c>
      <c r="I139" s="274">
        <v>83159980</v>
      </c>
      <c r="J139" s="274">
        <v>3666477</v>
      </c>
      <c r="K139" s="274">
        <v>296000</v>
      </c>
    </row>
    <row r="140" spans="1:1025">
      <c r="L140" s="148"/>
    </row>
  </sheetData>
  <mergeCells count="89">
    <mergeCell ref="F139:G139"/>
    <mergeCell ref="L1:Q1"/>
    <mergeCell ref="B5:Q5"/>
    <mergeCell ref="B6:C6"/>
    <mergeCell ref="B7:C7"/>
    <mergeCell ref="B8:B10"/>
    <mergeCell ref="C8:C10"/>
    <mergeCell ref="D8:D10"/>
    <mergeCell ref="E8:E10"/>
    <mergeCell ref="F8:J8"/>
    <mergeCell ref="K8:P8"/>
    <mergeCell ref="Q8:Q10"/>
    <mergeCell ref="F9:F10"/>
    <mergeCell ref="G9:G10"/>
    <mergeCell ref="H9:I9"/>
    <mergeCell ref="J9:J10"/>
    <mergeCell ref="D126:E126"/>
    <mergeCell ref="K9:K10"/>
    <mergeCell ref="M4:Q4"/>
    <mergeCell ref="K2:Q2"/>
    <mergeCell ref="K3:Q3"/>
    <mergeCell ref="L9:L10"/>
    <mergeCell ref="M9:M10"/>
    <mergeCell ref="N9:O9"/>
    <mergeCell ref="P9:P10"/>
    <mergeCell ref="K28:P28"/>
    <mergeCell ref="Q28:Q30"/>
    <mergeCell ref="K29:K30"/>
    <mergeCell ref="L29:L30"/>
    <mergeCell ref="M29:M30"/>
    <mergeCell ref="N29:O29"/>
    <mergeCell ref="P29:P30"/>
    <mergeCell ref="B28:B30"/>
    <mergeCell ref="C28:C30"/>
    <mergeCell ref="D28:D30"/>
    <mergeCell ref="E28:E30"/>
    <mergeCell ref="F28:J28"/>
    <mergeCell ref="F29:F30"/>
    <mergeCell ref="G29:G30"/>
    <mergeCell ref="H29:I29"/>
    <mergeCell ref="J29:J30"/>
    <mergeCell ref="B47:B49"/>
    <mergeCell ref="C47:C49"/>
    <mergeCell ref="D47:D49"/>
    <mergeCell ref="E47:E49"/>
    <mergeCell ref="F47:J47"/>
    <mergeCell ref="K47:P47"/>
    <mergeCell ref="Q47:Q49"/>
    <mergeCell ref="F48:F49"/>
    <mergeCell ref="G48:G49"/>
    <mergeCell ref="H48:I48"/>
    <mergeCell ref="J48:J49"/>
    <mergeCell ref="K48:K49"/>
    <mergeCell ref="L48:L49"/>
    <mergeCell ref="M48:M49"/>
    <mergeCell ref="N48:O48"/>
    <mergeCell ref="P48:P49"/>
    <mergeCell ref="B70:B72"/>
    <mergeCell ref="C70:C72"/>
    <mergeCell ref="D70:D72"/>
    <mergeCell ref="E70:E72"/>
    <mergeCell ref="F70:J70"/>
    <mergeCell ref="K70:P70"/>
    <mergeCell ref="Q70:Q72"/>
    <mergeCell ref="F71:F72"/>
    <mergeCell ref="G71:G72"/>
    <mergeCell ref="H71:I71"/>
    <mergeCell ref="J71:J72"/>
    <mergeCell ref="K71:K72"/>
    <mergeCell ref="L71:L72"/>
    <mergeCell ref="M71:M72"/>
    <mergeCell ref="N71:O71"/>
    <mergeCell ref="P71:P72"/>
    <mergeCell ref="B99:B101"/>
    <mergeCell ref="C99:C101"/>
    <mergeCell ref="D99:D101"/>
    <mergeCell ref="E99:E101"/>
    <mergeCell ref="F99:J99"/>
    <mergeCell ref="K99:P99"/>
    <mergeCell ref="Q99:Q101"/>
    <mergeCell ref="F100:F101"/>
    <mergeCell ref="G100:G101"/>
    <mergeCell ref="H100:I100"/>
    <mergeCell ref="J100:J101"/>
    <mergeCell ref="K100:K101"/>
    <mergeCell ref="L100:L101"/>
    <mergeCell ref="M100:M101"/>
    <mergeCell ref="N100:O100"/>
    <mergeCell ref="P100:P101"/>
  </mergeCells>
  <pageMargins left="0.7" right="0.7" top="0.75" bottom="0.75" header="0.51180555555555496" footer="0.51180555555555496"/>
  <pageSetup paperSize="9" scale="64" firstPageNumber="0" orientation="landscape" r:id="rId1"/>
  <rowBreaks count="4" manualBreakCount="4">
    <brk id="27" max="16" man="1"/>
    <brk id="46" max="16" man="1"/>
    <brk id="69" max="16" man="1"/>
    <brk id="98" max="16" man="1"/>
  </rowBreaks>
</worksheet>
</file>

<file path=docProps/app.xml><?xml version="1.0" encoding="utf-8"?>
<Properties xmlns="http://schemas.openxmlformats.org/officeDocument/2006/extended-properties" xmlns:vt="http://schemas.openxmlformats.org/officeDocument/2006/docPropsVTypes">
  <Template/>
  <TotalTime>102</TotalTime>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додаток 1 </vt:lpstr>
      <vt:lpstr>додаток 2</vt:lpstr>
      <vt:lpstr>додаток 3</vt:lpstr>
      <vt:lpstr>'додаток 1 '!Область_печати</vt:lpstr>
      <vt:lpstr>'додаток 2'!Область_печати</vt:lpstr>
      <vt:lpstr>'додаток 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Silenko.O</dc:creator>
  <cp:lastModifiedBy>Silenko Olga</cp:lastModifiedBy>
  <cp:revision>11</cp:revision>
  <cp:lastPrinted>2024-11-12T11:39:08Z</cp:lastPrinted>
  <dcterms:created xsi:type="dcterms:W3CDTF">2006-09-16T00:00:00Z</dcterms:created>
  <dcterms:modified xsi:type="dcterms:W3CDTF">2024-11-13T09:54:54Z</dcterms:modified>
  <dc:language>uk-UA</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