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3395" windowHeight="11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M28" i="1" l="1"/>
  <c r="M12" i="1"/>
  <c r="M11" i="1"/>
  <c r="L28" i="1" l="1"/>
  <c r="L20" i="1"/>
  <c r="M20" i="1" s="1"/>
  <c r="L18" i="1"/>
  <c r="M18" i="1" s="1"/>
  <c r="L14" i="1"/>
  <c r="M14" i="1" s="1"/>
  <c r="I12" i="1" l="1"/>
  <c r="I13" i="1" l="1"/>
  <c r="G13" i="1"/>
  <c r="L27" i="1" l="1"/>
  <c r="M27" i="1" s="1"/>
  <c r="L13" i="1"/>
  <c r="E29" i="1" l="1"/>
  <c r="L21" i="1"/>
  <c r="M21" i="1" s="1"/>
  <c r="L23" i="1"/>
  <c r="M23" i="1" s="1"/>
  <c r="L24" i="1"/>
  <c r="M24" i="1" s="1"/>
  <c r="L25" i="1"/>
  <c r="M25" i="1" s="1"/>
  <c r="L26" i="1"/>
  <c r="M26" i="1" s="1"/>
  <c r="L22" i="1"/>
  <c r="M22" i="1" s="1"/>
  <c r="L17" i="1"/>
  <c r="M17" i="1" s="1"/>
  <c r="L19" i="1"/>
  <c r="M19" i="1" s="1"/>
  <c r="L16" i="1"/>
  <c r="M16" i="1" s="1"/>
  <c r="D29" i="1" l="1"/>
  <c r="L12" i="1" l="1"/>
  <c r="L15" i="1" l="1"/>
  <c r="M15" i="1" s="1"/>
  <c r="L29" i="1" l="1"/>
  <c r="M29" i="1"/>
  <c r="K29" i="1"/>
  <c r="J29" i="1" l="1"/>
  <c r="I29" i="1"/>
  <c r="G29" i="1"/>
</calcChain>
</file>

<file path=xl/sharedStrings.xml><?xml version="1.0" encoding="utf-8"?>
<sst xmlns="http://schemas.openxmlformats.org/spreadsheetml/2006/main" count="57" uniqueCount="38">
  <si>
    <t>КП Білозірської сільської ради</t>
  </si>
  <si>
    <t xml:space="preserve">                                   ЗАТВЕРДЖУЮ</t>
  </si>
  <si>
    <t>№ п/п</t>
  </si>
  <si>
    <t xml:space="preserve"> </t>
  </si>
  <si>
    <t>Професія посада</t>
  </si>
  <si>
    <t>Кількість одиниць</t>
  </si>
  <si>
    <t>Посадовий оклад</t>
  </si>
  <si>
    <t>Надбавка</t>
  </si>
  <si>
    <t>Премія</t>
  </si>
  <si>
    <t>Фонд з/плати за місяць</t>
  </si>
  <si>
    <t>Директор</t>
  </si>
  <si>
    <t>Головний бухгалтер</t>
  </si>
  <si>
    <t>Тракторист</t>
  </si>
  <si>
    <t>Сторож</t>
  </si>
  <si>
    <t>Робітник з благоустрою</t>
  </si>
  <si>
    <t>Робітник з благоустрою ( кладовища)</t>
  </si>
  <si>
    <t>Підсобний робітник (погрузка сміття)</t>
  </si>
  <si>
    <t xml:space="preserve">Підсобний робітник  </t>
  </si>
  <si>
    <t>Двірник</t>
  </si>
  <si>
    <t>ВСЬОГО:</t>
  </si>
  <si>
    <t>____________________</t>
  </si>
  <si>
    <t>Слюсар-ремонтник</t>
  </si>
  <si>
    <t>Нічні 40%</t>
  </si>
  <si>
    <t xml:space="preserve">Кур'єр </t>
  </si>
  <si>
    <t>Асфальтобетонник (II розряд)</t>
  </si>
  <si>
    <t>Прибиральник службових приміщень</t>
  </si>
  <si>
    <t>Дорожній робітник</t>
  </si>
  <si>
    <t>Машиніст (кочегар) котельні</t>
  </si>
  <si>
    <t>Водій сміттєзбиральної машини</t>
  </si>
  <si>
    <t>Водій автотранспортного засобу(автобус)</t>
  </si>
  <si>
    <t>Посадовий оклад на ставку,грн</t>
  </si>
  <si>
    <t>ШТАТ У КІЛЬКОСТІ 25 ШТАТНИХ ОДИНИЦЬ</t>
  </si>
  <si>
    <t xml:space="preserve">                                  _____________________Руслан СТАДНИК</t>
  </si>
  <si>
    <t xml:space="preserve"> Олена КУСЯКА</t>
  </si>
  <si>
    <t>Штатний розпис на 01.01.2024 рік</t>
  </si>
  <si>
    <t>Фонд з/плати  на 2024 рік</t>
  </si>
  <si>
    <t>доплата до мінім зароб плати 7100,00</t>
  </si>
  <si>
    <t>З  фондом заробітної плати 2 246 011,44 гривень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</si>
</sst>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9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7" fillId="0" borderId="1" xfId="0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selection activeCell="O32" sqref="O32"/>
    </sheetView>
  </sheetViews>
  <sheetFormatPr defaultRowHeight="15" x14ac:dyDescent="0.25"/>
  <cols>
    <col min="1" max="1" width="4" customWidth="1"/>
    <col min="2" max="2" width="13.42578125" customWidth="1"/>
    <col min="3" max="3" width="9.28515625" bestFit="1" customWidth="1"/>
    <col min="4" max="5" width="11.42578125" customWidth="1"/>
    <col min="6" max="10" width="9.28515625" bestFit="1" customWidth="1"/>
    <col min="11" max="11" width="9.28515625" customWidth="1"/>
    <col min="12" max="12" width="12.5703125" customWidth="1"/>
    <col min="13" max="13" width="11.28515625" customWidth="1"/>
    <col min="15" max="15" width="14.42578125" customWidth="1"/>
    <col min="16" max="16" width="10.5703125" bestFit="1" customWidth="1"/>
  </cols>
  <sheetData>
    <row r="1" spans="1:21" x14ac:dyDescent="0.25">
      <c r="G1" s="20" t="s">
        <v>1</v>
      </c>
      <c r="H1" s="20"/>
      <c r="I1" s="20"/>
      <c r="J1" s="20"/>
      <c r="K1" s="20"/>
      <c r="L1" s="20"/>
      <c r="M1" s="2"/>
      <c r="N1" s="2"/>
    </row>
    <row r="2" spans="1:21" x14ac:dyDescent="0.25">
      <c r="G2" s="2"/>
      <c r="H2" s="2"/>
      <c r="I2" s="2"/>
      <c r="J2" s="2"/>
      <c r="K2" s="2"/>
      <c r="L2" s="2"/>
      <c r="M2" s="2"/>
      <c r="N2" s="2"/>
    </row>
    <row r="3" spans="1:21" x14ac:dyDescent="0.25">
      <c r="G3" s="23" t="s">
        <v>31</v>
      </c>
      <c r="H3" s="23"/>
      <c r="I3" s="23"/>
      <c r="J3" s="23"/>
      <c r="K3" s="23"/>
      <c r="L3" s="23"/>
      <c r="M3" s="23"/>
      <c r="N3" s="23"/>
    </row>
    <row r="4" spans="1:21" ht="15.75" x14ac:dyDescent="0.25">
      <c r="A4" s="21" t="s">
        <v>34</v>
      </c>
      <c r="B4" s="22"/>
      <c r="C4" s="22"/>
      <c r="D4" s="22"/>
      <c r="E4" s="19"/>
      <c r="G4" s="2"/>
      <c r="H4" s="2"/>
      <c r="I4" s="20" t="s">
        <v>37</v>
      </c>
      <c r="J4" s="20"/>
      <c r="K4" s="20"/>
      <c r="L4" s="20"/>
      <c r="M4" s="20"/>
      <c r="N4" s="20"/>
    </row>
    <row r="5" spans="1:21" x14ac:dyDescent="0.25">
      <c r="G5" s="2"/>
      <c r="H5" s="2"/>
      <c r="I5" s="2"/>
      <c r="J5" s="2"/>
      <c r="K5" s="2"/>
      <c r="L5" s="2"/>
      <c r="M5" s="2"/>
      <c r="N5" s="2"/>
    </row>
    <row r="6" spans="1:21" x14ac:dyDescent="0.25">
      <c r="G6" s="2"/>
      <c r="H6" s="2"/>
      <c r="I6" s="24" t="s">
        <v>10</v>
      </c>
      <c r="J6" s="24"/>
      <c r="K6" s="24"/>
      <c r="L6" s="24"/>
      <c r="M6" s="2"/>
      <c r="N6" s="2"/>
    </row>
    <row r="7" spans="1:21" ht="18.75" x14ac:dyDescent="0.3">
      <c r="A7" s="1" t="s">
        <v>0</v>
      </c>
      <c r="G7" s="2"/>
      <c r="H7" s="2"/>
      <c r="I7" s="20" t="s">
        <v>32</v>
      </c>
      <c r="J7" s="20"/>
      <c r="K7" s="20"/>
      <c r="L7" s="20"/>
      <c r="M7" s="20"/>
      <c r="N7" s="20"/>
    </row>
    <row r="8" spans="1:21" x14ac:dyDescent="0.25">
      <c r="I8" s="25" t="s">
        <v>3</v>
      </c>
      <c r="J8" s="22"/>
      <c r="K8" s="10"/>
    </row>
    <row r="9" spans="1:21" x14ac:dyDescent="0.25">
      <c r="A9" t="s">
        <v>3</v>
      </c>
    </row>
    <row r="10" spans="1:21" ht="75" x14ac:dyDescent="0.25">
      <c r="A10" s="3" t="s">
        <v>2</v>
      </c>
      <c r="B10" s="3" t="s">
        <v>4</v>
      </c>
      <c r="C10" s="3" t="s">
        <v>5</v>
      </c>
      <c r="D10" s="3" t="s">
        <v>6</v>
      </c>
      <c r="E10" s="3" t="s">
        <v>30</v>
      </c>
      <c r="F10" s="26" t="s">
        <v>7</v>
      </c>
      <c r="G10" s="26"/>
      <c r="H10" s="26" t="s">
        <v>8</v>
      </c>
      <c r="I10" s="26"/>
      <c r="J10" s="3" t="s">
        <v>22</v>
      </c>
      <c r="K10" s="3" t="s">
        <v>36</v>
      </c>
      <c r="L10" s="3" t="s">
        <v>9</v>
      </c>
      <c r="M10" s="15" t="s">
        <v>35</v>
      </c>
      <c r="O10" t="s">
        <v>3</v>
      </c>
      <c r="U10" t="s">
        <v>3</v>
      </c>
    </row>
    <row r="11" spans="1:21" x14ac:dyDescent="0.25">
      <c r="A11" s="4">
        <v>1</v>
      </c>
      <c r="B11" s="4" t="s">
        <v>10</v>
      </c>
      <c r="C11" s="4">
        <v>1</v>
      </c>
      <c r="D11" s="5">
        <v>20251</v>
      </c>
      <c r="E11" s="5">
        <v>20251</v>
      </c>
      <c r="F11" s="6"/>
      <c r="G11" s="5" t="s">
        <v>3</v>
      </c>
      <c r="H11" s="6" t="s">
        <v>3</v>
      </c>
      <c r="I11" s="5" t="s">
        <v>3</v>
      </c>
      <c r="J11" s="5"/>
      <c r="K11" s="5"/>
      <c r="L11" s="5">
        <v>20251</v>
      </c>
      <c r="M11" s="16">
        <f>SUM(L11*12)</f>
        <v>243012</v>
      </c>
      <c r="P11" s="18" t="s">
        <v>3</v>
      </c>
    </row>
    <row r="12" spans="1:21" ht="30" x14ac:dyDescent="0.25">
      <c r="A12" s="4">
        <v>2</v>
      </c>
      <c r="B12" s="3" t="s">
        <v>11</v>
      </c>
      <c r="C12" s="4">
        <v>1</v>
      </c>
      <c r="D12" s="5">
        <v>16200.8</v>
      </c>
      <c r="E12" s="5">
        <v>16200.8</v>
      </c>
      <c r="F12" s="6"/>
      <c r="G12" s="5" t="s">
        <v>3</v>
      </c>
      <c r="H12" s="6">
        <v>0.15</v>
      </c>
      <c r="I12" s="5">
        <f>SUM(E12*15%)</f>
        <v>2430.12</v>
      </c>
      <c r="J12" s="5"/>
      <c r="K12" s="5"/>
      <c r="L12" s="5">
        <f>SUM(D12+I12)</f>
        <v>18630.919999999998</v>
      </c>
      <c r="M12" s="16">
        <f>SUM(L12*12)</f>
        <v>223571.03999999998</v>
      </c>
    </row>
    <row r="13" spans="1:21" x14ac:dyDescent="0.25">
      <c r="A13" s="4">
        <v>3</v>
      </c>
      <c r="B13" s="4" t="s">
        <v>12</v>
      </c>
      <c r="C13" s="4">
        <v>1</v>
      </c>
      <c r="D13" s="5">
        <v>6422.46</v>
      </c>
      <c r="E13" s="5">
        <v>6422.46</v>
      </c>
      <c r="F13" s="6">
        <v>0.61</v>
      </c>
      <c r="G13" s="5">
        <f>SUM(D13*61%)</f>
        <v>3917.7006000000001</v>
      </c>
      <c r="H13" s="6">
        <v>0.72</v>
      </c>
      <c r="I13" s="5">
        <f>SUM(D13*72%)</f>
        <v>4624.1711999999998</v>
      </c>
      <c r="J13" s="5"/>
      <c r="K13" s="5"/>
      <c r="L13" s="5">
        <f>SUM(E13+G13+I13)</f>
        <v>14964.3318</v>
      </c>
      <c r="M13" s="16">
        <v>179571.96</v>
      </c>
    </row>
    <row r="14" spans="1:21" x14ac:dyDescent="0.25">
      <c r="A14" s="4">
        <v>4</v>
      </c>
      <c r="B14" s="4" t="s">
        <v>12</v>
      </c>
      <c r="C14" s="4">
        <v>0.5</v>
      </c>
      <c r="D14" s="5">
        <v>6422.46</v>
      </c>
      <c r="E14" s="5">
        <v>6422.46</v>
      </c>
      <c r="F14" s="6"/>
      <c r="G14" s="5"/>
      <c r="H14" s="6"/>
      <c r="I14" s="5"/>
      <c r="J14" s="5"/>
      <c r="K14" s="5">
        <f t="shared" ref="K14:K25" si="0">SUM(7100-E14)</f>
        <v>677.54</v>
      </c>
      <c r="L14" s="5">
        <f>SUM(E14:K14)</f>
        <v>7100</v>
      </c>
      <c r="M14" s="16">
        <f>SUM(L14*12)</f>
        <v>85200</v>
      </c>
      <c r="O14" s="18" t="s">
        <v>3</v>
      </c>
    </row>
    <row r="15" spans="1:21" x14ac:dyDescent="0.25">
      <c r="A15" s="4">
        <v>5</v>
      </c>
      <c r="B15" s="3" t="s">
        <v>13</v>
      </c>
      <c r="C15" s="4">
        <v>4</v>
      </c>
      <c r="D15" s="5">
        <v>3182.3</v>
      </c>
      <c r="E15" s="5">
        <v>3182.3</v>
      </c>
      <c r="F15" s="4"/>
      <c r="G15" s="5"/>
      <c r="H15" s="4"/>
      <c r="I15" s="5"/>
      <c r="J15" s="5">
        <v>443.59</v>
      </c>
      <c r="K15" s="5">
        <f t="shared" si="0"/>
        <v>3917.7</v>
      </c>
      <c r="L15" s="5">
        <f>SUM(((D15+K15)+J15)*4)</f>
        <v>30174.36</v>
      </c>
      <c r="M15" s="16">
        <f>SUM(L15*6)</f>
        <v>181046.16</v>
      </c>
      <c r="R15" t="s">
        <v>3</v>
      </c>
    </row>
    <row r="16" spans="1:21" ht="30" x14ac:dyDescent="0.25">
      <c r="A16" s="4">
        <v>6</v>
      </c>
      <c r="B16" s="3" t="s">
        <v>14</v>
      </c>
      <c r="C16" s="4">
        <v>1</v>
      </c>
      <c r="D16" s="5">
        <v>3818.76</v>
      </c>
      <c r="E16" s="5">
        <v>3818.76</v>
      </c>
      <c r="F16" s="4"/>
      <c r="G16" s="5"/>
      <c r="H16" s="4"/>
      <c r="I16" s="5"/>
      <c r="J16" s="5"/>
      <c r="K16" s="5">
        <f t="shared" si="0"/>
        <v>3281.24</v>
      </c>
      <c r="L16" s="5">
        <f>SUM(E16+K16)</f>
        <v>7100</v>
      </c>
      <c r="M16" s="16">
        <f>SUM(L16*12)</f>
        <v>85200</v>
      </c>
      <c r="R16" t="s">
        <v>3</v>
      </c>
    </row>
    <row r="17" spans="1:20" ht="45" x14ac:dyDescent="0.25">
      <c r="A17" s="4">
        <v>7</v>
      </c>
      <c r="B17" s="3" t="s">
        <v>15</v>
      </c>
      <c r="C17" s="4">
        <v>1</v>
      </c>
      <c r="D17" s="5">
        <v>6191.02</v>
      </c>
      <c r="E17" s="5">
        <v>6191.02</v>
      </c>
      <c r="F17" s="4"/>
      <c r="G17" s="5"/>
      <c r="H17" s="4"/>
      <c r="I17" s="5"/>
      <c r="J17" s="5"/>
      <c r="K17" s="5">
        <f t="shared" si="0"/>
        <v>908.97999999999956</v>
      </c>
      <c r="L17" s="5">
        <f t="shared" ref="L17:L19" si="1">SUM(E17+K17)</f>
        <v>7100</v>
      </c>
      <c r="M17" s="16">
        <f>SUM(L17*12)</f>
        <v>85200</v>
      </c>
    </row>
    <row r="18" spans="1:20" ht="60" x14ac:dyDescent="0.25">
      <c r="A18" s="4">
        <v>8</v>
      </c>
      <c r="B18" s="3" t="s">
        <v>16</v>
      </c>
      <c r="C18" s="4">
        <v>2</v>
      </c>
      <c r="D18" s="5">
        <v>4570.9399999999996</v>
      </c>
      <c r="E18" s="5">
        <v>4570.9399999999996</v>
      </c>
      <c r="F18" s="4"/>
      <c r="G18" s="5"/>
      <c r="H18" s="4"/>
      <c r="I18" s="5"/>
      <c r="J18" s="5"/>
      <c r="K18" s="5">
        <f t="shared" si="0"/>
        <v>2529.0600000000004</v>
      </c>
      <c r="L18" s="5">
        <f>SUM(E18+K18)*2</f>
        <v>14200</v>
      </c>
      <c r="M18" s="16">
        <f>SUM(L18*12)</f>
        <v>170400</v>
      </c>
    </row>
    <row r="19" spans="1:20" ht="30" x14ac:dyDescent="0.25">
      <c r="A19" s="4">
        <v>9</v>
      </c>
      <c r="B19" s="3" t="s">
        <v>17</v>
      </c>
      <c r="C19" s="4">
        <v>1</v>
      </c>
      <c r="D19" s="5">
        <v>4570.9399999999996</v>
      </c>
      <c r="E19" s="5">
        <v>4570.9399999999996</v>
      </c>
      <c r="F19" s="4"/>
      <c r="G19" s="5"/>
      <c r="H19" s="4"/>
      <c r="I19" s="5"/>
      <c r="J19" s="5"/>
      <c r="K19" s="5">
        <f t="shared" si="0"/>
        <v>2529.0600000000004</v>
      </c>
      <c r="L19" s="5">
        <f t="shared" si="1"/>
        <v>7100</v>
      </c>
      <c r="M19" s="16">
        <f>SUM(L19*12)</f>
        <v>85200</v>
      </c>
    </row>
    <row r="20" spans="1:20" x14ac:dyDescent="0.25">
      <c r="A20" s="4">
        <v>10</v>
      </c>
      <c r="B20" s="3" t="s">
        <v>18</v>
      </c>
      <c r="C20" s="4">
        <v>2</v>
      </c>
      <c r="D20" s="5">
        <v>3818.76</v>
      </c>
      <c r="E20" s="5">
        <v>3818.76</v>
      </c>
      <c r="F20" s="4"/>
      <c r="G20" s="5"/>
      <c r="H20" s="4"/>
      <c r="I20" s="5"/>
      <c r="J20" s="5"/>
      <c r="K20" s="5">
        <f t="shared" si="0"/>
        <v>3281.24</v>
      </c>
      <c r="L20" s="5">
        <f>SUM(E20+K20)*2</f>
        <v>14200</v>
      </c>
      <c r="M20" s="16">
        <f>SUM(L20*12)</f>
        <v>170400</v>
      </c>
    </row>
    <row r="21" spans="1:20" ht="45" x14ac:dyDescent="0.25">
      <c r="A21" s="4">
        <v>11</v>
      </c>
      <c r="B21" s="3" t="s">
        <v>27</v>
      </c>
      <c r="C21" s="4">
        <v>4</v>
      </c>
      <c r="D21" s="5">
        <v>4802.38</v>
      </c>
      <c r="E21" s="5">
        <v>4802.38</v>
      </c>
      <c r="F21" s="4"/>
      <c r="G21" s="5"/>
      <c r="H21" s="4"/>
      <c r="I21" s="5"/>
      <c r="J21" s="5">
        <v>669.54</v>
      </c>
      <c r="K21" s="5">
        <f t="shared" si="0"/>
        <v>2297.62</v>
      </c>
      <c r="L21" s="5">
        <f>SUM((E21+J21+K21)*4)</f>
        <v>31078.16</v>
      </c>
      <c r="M21" s="16">
        <f>SUM(L21*6)</f>
        <v>186468.96</v>
      </c>
    </row>
    <row r="22" spans="1:20" x14ac:dyDescent="0.25">
      <c r="A22" s="4">
        <v>12</v>
      </c>
      <c r="B22" s="3" t="s">
        <v>23</v>
      </c>
      <c r="C22" s="4">
        <v>1</v>
      </c>
      <c r="D22" s="5">
        <v>3182.3</v>
      </c>
      <c r="E22" s="5">
        <v>3182.3</v>
      </c>
      <c r="F22" s="4"/>
      <c r="G22" s="5"/>
      <c r="H22" s="4"/>
      <c r="I22" s="5"/>
      <c r="J22" s="5"/>
      <c r="K22" s="5">
        <f t="shared" si="0"/>
        <v>3917.7</v>
      </c>
      <c r="L22" s="5">
        <f>SUM(E22+K22)</f>
        <v>7100</v>
      </c>
      <c r="M22" s="16">
        <f t="shared" ref="M22:M28" si="2">SUM(L22*12)</f>
        <v>85200</v>
      </c>
    </row>
    <row r="23" spans="1:20" ht="45" x14ac:dyDescent="0.25">
      <c r="A23" s="4">
        <v>13</v>
      </c>
      <c r="B23" s="3" t="s">
        <v>24</v>
      </c>
      <c r="C23" s="4">
        <v>1</v>
      </c>
      <c r="D23" s="5">
        <v>4570.9399999999996</v>
      </c>
      <c r="E23" s="5">
        <v>4570.9399999999996</v>
      </c>
      <c r="F23" s="4"/>
      <c r="G23" s="5"/>
      <c r="H23" s="4"/>
      <c r="I23" s="5"/>
      <c r="J23" s="5"/>
      <c r="K23" s="5">
        <f t="shared" si="0"/>
        <v>2529.0600000000004</v>
      </c>
      <c r="L23" s="5">
        <f t="shared" ref="L23:L26" si="3">SUM(E23+K23)</f>
        <v>7100</v>
      </c>
      <c r="M23" s="16">
        <f t="shared" si="2"/>
        <v>85200</v>
      </c>
      <c r="O23" s="18" t="s">
        <v>3</v>
      </c>
    </row>
    <row r="24" spans="1:20" ht="45" x14ac:dyDescent="0.25">
      <c r="A24" s="4">
        <v>14</v>
      </c>
      <c r="B24" s="3" t="s">
        <v>25</v>
      </c>
      <c r="C24" s="4">
        <v>1</v>
      </c>
      <c r="D24" s="5">
        <v>3182.3</v>
      </c>
      <c r="E24" s="5">
        <v>3182.3</v>
      </c>
      <c r="F24" s="4"/>
      <c r="G24" s="5"/>
      <c r="H24" s="4"/>
      <c r="I24" s="5"/>
      <c r="J24" s="5"/>
      <c r="K24" s="5">
        <f t="shared" si="0"/>
        <v>3917.7</v>
      </c>
      <c r="L24" s="5">
        <f t="shared" si="3"/>
        <v>7100</v>
      </c>
      <c r="M24" s="16">
        <f t="shared" si="2"/>
        <v>85200</v>
      </c>
    </row>
    <row r="25" spans="1:20" ht="30" x14ac:dyDescent="0.25">
      <c r="A25" s="4">
        <v>15</v>
      </c>
      <c r="B25" s="3" t="s">
        <v>26</v>
      </c>
      <c r="C25" s="4">
        <v>1</v>
      </c>
      <c r="D25" s="5">
        <v>3876.62</v>
      </c>
      <c r="E25" s="5">
        <v>3876.62</v>
      </c>
      <c r="F25" s="4"/>
      <c r="G25" s="5"/>
      <c r="H25" s="4"/>
      <c r="I25" s="5"/>
      <c r="J25" s="5"/>
      <c r="K25" s="5">
        <f t="shared" si="0"/>
        <v>3223.38</v>
      </c>
      <c r="L25" s="5">
        <f t="shared" si="3"/>
        <v>7100</v>
      </c>
      <c r="M25" s="16">
        <f t="shared" si="2"/>
        <v>85200</v>
      </c>
    </row>
    <row r="26" spans="1:20" ht="45" x14ac:dyDescent="0.25">
      <c r="A26" s="4">
        <v>16</v>
      </c>
      <c r="B26" s="3" t="s">
        <v>28</v>
      </c>
      <c r="C26" s="4">
        <v>1</v>
      </c>
      <c r="D26" s="5">
        <v>6740.69</v>
      </c>
      <c r="E26" s="5">
        <v>6740.69</v>
      </c>
      <c r="F26" s="4"/>
      <c r="G26" s="5"/>
      <c r="H26" s="4"/>
      <c r="I26" s="5"/>
      <c r="J26" s="5"/>
      <c r="K26" s="5">
        <f>SUM((7100-E26))</f>
        <v>359.3100000000004</v>
      </c>
      <c r="L26" s="5">
        <f t="shared" si="3"/>
        <v>7100</v>
      </c>
      <c r="M26" s="16">
        <f t="shared" si="2"/>
        <v>85200</v>
      </c>
      <c r="R26" s="18" t="s">
        <v>3</v>
      </c>
    </row>
    <row r="27" spans="1:20" ht="30" x14ac:dyDescent="0.25">
      <c r="A27" s="4">
        <v>17</v>
      </c>
      <c r="B27" s="3" t="s">
        <v>21</v>
      </c>
      <c r="C27" s="4">
        <v>1</v>
      </c>
      <c r="D27" s="5">
        <v>4426.29</v>
      </c>
      <c r="E27" s="5">
        <v>4426.29</v>
      </c>
      <c r="F27" s="4"/>
      <c r="G27" s="5"/>
      <c r="H27" s="4"/>
      <c r="I27" s="5"/>
      <c r="J27" s="5"/>
      <c r="K27" s="5">
        <f>SUM(7100-E27)</f>
        <v>2673.71</v>
      </c>
      <c r="L27" s="5">
        <f>SUM(E27+K27)</f>
        <v>7100</v>
      </c>
      <c r="M27" s="16">
        <f t="shared" si="2"/>
        <v>85200</v>
      </c>
    </row>
    <row r="28" spans="1:20" ht="75" x14ac:dyDescent="0.25">
      <c r="A28" s="4">
        <v>18</v>
      </c>
      <c r="B28" s="3" t="s">
        <v>29</v>
      </c>
      <c r="C28" s="4">
        <v>0.5</v>
      </c>
      <c r="D28" s="5">
        <v>6393.53</v>
      </c>
      <c r="E28" s="5">
        <v>3295.11</v>
      </c>
      <c r="F28" s="4"/>
      <c r="G28" s="5"/>
      <c r="H28" s="4"/>
      <c r="I28" s="5"/>
      <c r="J28" s="5"/>
      <c r="K28" s="5"/>
      <c r="L28" s="5">
        <f>SUM(E28+K28)</f>
        <v>3295.11</v>
      </c>
      <c r="M28" s="16">
        <f t="shared" si="2"/>
        <v>39541.32</v>
      </c>
      <c r="O28" s="18" t="s">
        <v>3</v>
      </c>
    </row>
    <row r="29" spans="1:20" x14ac:dyDescent="0.25">
      <c r="A29" s="4" t="s">
        <v>3</v>
      </c>
      <c r="B29" s="7" t="s">
        <v>19</v>
      </c>
      <c r="C29" s="8">
        <v>25</v>
      </c>
      <c r="D29" s="9">
        <f>SUM(D11:D28)</f>
        <v>112624.49</v>
      </c>
      <c r="E29" s="9">
        <f>SUM(E11:E28)</f>
        <v>109526.07</v>
      </c>
      <c r="F29" s="8"/>
      <c r="G29" s="9">
        <f>SUM(G11:G27)</f>
        <v>3917.7006000000001</v>
      </c>
      <c r="H29" s="8"/>
      <c r="I29" s="9">
        <f>SUM(I11:I27)</f>
        <v>7054.2911999999997</v>
      </c>
      <c r="J29" s="9">
        <f>SUM(J11:J27)</f>
        <v>1113.1299999999999</v>
      </c>
      <c r="K29" s="9">
        <f>SUM(K11:K27)</f>
        <v>36043.299999999996</v>
      </c>
      <c r="L29" s="9">
        <f>SUM(L11:L28)</f>
        <v>217793.8818</v>
      </c>
      <c r="M29" s="17">
        <f>SUM(M11:M28)</f>
        <v>2246011.44</v>
      </c>
    </row>
    <row r="31" spans="1:20" x14ac:dyDescent="0.25">
      <c r="B31" s="20" t="s">
        <v>11</v>
      </c>
      <c r="C31" s="20"/>
      <c r="D31" s="20" t="s">
        <v>20</v>
      </c>
      <c r="E31" s="20"/>
      <c r="F31" s="20"/>
      <c r="G31" s="20"/>
      <c r="H31" s="20" t="s">
        <v>33</v>
      </c>
      <c r="I31" s="20"/>
      <c r="J31" s="20"/>
      <c r="K31" s="11"/>
    </row>
    <row r="32" spans="1:20" ht="18.75" x14ac:dyDescent="0.25">
      <c r="M32" s="18" t="s">
        <v>3</v>
      </c>
      <c r="Q32" s="12"/>
      <c r="R32" s="12"/>
      <c r="S32" s="13"/>
      <c r="T32" s="12"/>
    </row>
    <row r="33" spans="17:20" ht="18.75" x14ac:dyDescent="0.25">
      <c r="Q33" s="12"/>
      <c r="R33" s="12"/>
      <c r="S33" s="13"/>
      <c r="T33" s="12"/>
    </row>
    <row r="34" spans="17:20" ht="18.75" x14ac:dyDescent="0.25">
      <c r="Q34" s="12"/>
      <c r="R34" s="12"/>
      <c r="S34" s="13"/>
      <c r="T34" s="12"/>
    </row>
    <row r="35" spans="17:20" ht="18.75" x14ac:dyDescent="0.25">
      <c r="Q35" s="12"/>
      <c r="R35" s="12"/>
      <c r="S35" s="13"/>
      <c r="T35" s="12"/>
    </row>
    <row r="36" spans="17:20" ht="18.75" x14ac:dyDescent="0.25">
      <c r="Q36" s="12"/>
      <c r="R36" s="12"/>
      <c r="S36" s="13"/>
      <c r="T36" s="12"/>
    </row>
    <row r="37" spans="17:20" ht="18.75" x14ac:dyDescent="0.25">
      <c r="Q37" s="12"/>
      <c r="R37" s="12"/>
      <c r="S37" s="13"/>
      <c r="T37" s="12"/>
    </row>
    <row r="38" spans="17:20" ht="18.75" x14ac:dyDescent="0.25">
      <c r="Q38" s="12"/>
      <c r="R38" s="12"/>
      <c r="S38" s="13"/>
      <c r="T38" s="12"/>
    </row>
    <row r="39" spans="17:20" ht="18.75" x14ac:dyDescent="0.25">
      <c r="Q39" s="12"/>
      <c r="R39" s="13"/>
      <c r="S39" s="13"/>
      <c r="T39" s="12"/>
    </row>
    <row r="40" spans="17:20" ht="18.75" x14ac:dyDescent="0.25">
      <c r="Q40" s="12"/>
      <c r="R40" s="13"/>
      <c r="S40" s="13"/>
      <c r="T40" s="12"/>
    </row>
    <row r="41" spans="17:20" ht="18.75" x14ac:dyDescent="0.25">
      <c r="Q41" s="13"/>
      <c r="R41" s="13"/>
      <c r="S41" s="13"/>
      <c r="T41" s="14"/>
    </row>
  </sheetData>
  <mergeCells count="12">
    <mergeCell ref="G1:L1"/>
    <mergeCell ref="A4:D4"/>
    <mergeCell ref="G3:N3"/>
    <mergeCell ref="I4:N4"/>
    <mergeCell ref="B31:C31"/>
    <mergeCell ref="D31:G31"/>
    <mergeCell ref="H31:J31"/>
    <mergeCell ref="I6:L6"/>
    <mergeCell ref="I7:N7"/>
    <mergeCell ref="I8:J8"/>
    <mergeCell ref="F10:G10"/>
    <mergeCell ref="H10:I10"/>
  </mergeCells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Kysaka</cp:lastModifiedBy>
  <cp:lastPrinted>2024-01-08T14:02:13Z</cp:lastPrinted>
  <dcterms:created xsi:type="dcterms:W3CDTF">2016-11-16T10:13:53Z</dcterms:created>
  <dcterms:modified xsi:type="dcterms:W3CDTF">2024-01-08T14:04:31Z</dcterms:modified>
</cp:coreProperties>
</file>