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690" yWindow="1410" windowWidth="15630" windowHeight="12810" tabRatio="500"/>
  </bookViews>
  <sheets>
    <sheet name="додаток 3" sheetId="3" r:id="rId1"/>
    <sheet name="дод.1 для контролю " sheetId="1" r:id="rId2"/>
    <sheet name="Лист2" sheetId="8" r:id="rId3"/>
  </sheets>
  <definedNames>
    <definedName name="_xlnm.Print_Area" localSheetId="1">'дод.1 для контролю '!$A$1:$H$4</definedName>
    <definedName name="_xlnm.Print_Area" localSheetId="0">'додаток 3'!$A$1:$P$109</definedName>
  </definedNames>
  <calcPr calcId="145621"/>
</workbook>
</file>

<file path=xl/calcChain.xml><?xml version="1.0" encoding="utf-8"?>
<calcChain xmlns="http://schemas.openxmlformats.org/spreadsheetml/2006/main">
  <c r="G15" i="3" l="1"/>
  <c r="H15" i="3"/>
  <c r="F15" i="3"/>
  <c r="F20" i="3"/>
  <c r="H20" i="3"/>
  <c r="F76" i="3"/>
  <c r="F101" i="3"/>
  <c r="G101" i="3"/>
  <c r="F71" i="3"/>
  <c r="H70" i="3"/>
  <c r="F70" i="3"/>
  <c r="F77" i="3"/>
  <c r="H77" i="3"/>
  <c r="F106" i="3"/>
  <c r="K80" i="3" l="1"/>
  <c r="K20" i="3" l="1"/>
  <c r="K18" i="3"/>
  <c r="F18" i="3"/>
  <c r="K70" i="3" l="1"/>
  <c r="K82" i="3" l="1"/>
  <c r="K84" i="3"/>
  <c r="J83" i="3"/>
  <c r="E83" i="3"/>
  <c r="K81" i="3"/>
  <c r="P83" i="3" l="1"/>
  <c r="K86" i="3"/>
  <c r="F40" i="3"/>
  <c r="G78" i="3" l="1"/>
  <c r="H78" i="3"/>
  <c r="I78" i="3"/>
  <c r="M78" i="3"/>
  <c r="N78" i="3"/>
  <c r="O82" i="3" l="1"/>
  <c r="J82" i="3" l="1"/>
  <c r="P82" i="3" s="1"/>
  <c r="F63" i="3" l="1"/>
  <c r="K92" i="3" l="1"/>
  <c r="F85" i="3"/>
  <c r="G20" i="3"/>
  <c r="H18" i="3"/>
  <c r="J37" i="3" l="1"/>
  <c r="J36" i="3" s="1"/>
  <c r="P36" i="3" s="1"/>
  <c r="P35" i="3"/>
  <c r="K36" i="3"/>
  <c r="L36" i="3"/>
  <c r="M36" i="3"/>
  <c r="N36" i="3"/>
  <c r="O36" i="3"/>
  <c r="G37" i="3"/>
  <c r="F37" i="3" s="1"/>
  <c r="E37" i="3" s="1"/>
  <c r="E48" i="3"/>
  <c r="P48" i="3" s="1"/>
  <c r="J44" i="3"/>
  <c r="O84" i="3"/>
  <c r="P37" i="3" l="1"/>
  <c r="J84" i="3"/>
  <c r="P84" i="3" s="1"/>
  <c r="G89" i="3" l="1"/>
  <c r="I89" i="3"/>
  <c r="K89" i="3"/>
  <c r="L89" i="3"/>
  <c r="M89" i="3"/>
  <c r="N89" i="3"/>
  <c r="F57" i="3" l="1"/>
  <c r="F60" i="3" l="1"/>
  <c r="J94" i="3"/>
  <c r="J65" i="3"/>
  <c r="J25" i="3"/>
  <c r="F105" i="3" l="1"/>
  <c r="F49" i="3"/>
  <c r="K15" i="3"/>
  <c r="H60" i="3"/>
  <c r="H47" i="3" s="1"/>
  <c r="G60" i="3"/>
  <c r="G47" i="3" s="1"/>
  <c r="F16" i="3"/>
  <c r="H69" i="3"/>
  <c r="G69" i="3"/>
  <c r="F69" i="3"/>
  <c r="G70" i="3"/>
  <c r="I47" i="3"/>
  <c r="K47" i="3"/>
  <c r="L47" i="3"/>
  <c r="M47" i="3"/>
  <c r="N47" i="3"/>
  <c r="O47" i="3"/>
  <c r="G18" i="3"/>
  <c r="G30" i="3" l="1"/>
  <c r="F30" i="3"/>
  <c r="K85" i="3"/>
  <c r="K78" i="3" s="1"/>
  <c r="K105" i="3"/>
  <c r="F90" i="3" l="1"/>
  <c r="F79" i="3" l="1"/>
  <c r="F78" i="3" s="1"/>
  <c r="K106" i="3" l="1"/>
  <c r="G29" i="3"/>
  <c r="F29" i="3"/>
  <c r="F59" i="3"/>
  <c r="O15" i="3" l="1"/>
  <c r="O92" i="3" l="1"/>
  <c r="O89" i="3" s="1"/>
  <c r="J92" i="3"/>
  <c r="E92" i="3" l="1"/>
  <c r="P92" i="3" s="1"/>
  <c r="F54" i="3" l="1"/>
  <c r="G77" i="3" l="1"/>
  <c r="O80" i="3" l="1"/>
  <c r="J80" i="3"/>
  <c r="P80" i="3" l="1"/>
  <c r="F62" i="3"/>
  <c r="F61" i="3" l="1"/>
  <c r="E56" i="3"/>
  <c r="P56" i="3" s="1"/>
  <c r="E61" i="3" l="1"/>
  <c r="E62" i="3"/>
  <c r="P62" i="3" s="1"/>
  <c r="G33" i="3"/>
  <c r="E34" i="3"/>
  <c r="P34" i="3" s="1"/>
  <c r="F33" i="3" l="1"/>
  <c r="E33" i="3"/>
  <c r="P33" i="3" s="1"/>
  <c r="J85" i="3" l="1"/>
  <c r="O70" i="3"/>
  <c r="O85" i="3" l="1"/>
  <c r="L88" i="3" l="1"/>
  <c r="L78" i="3" s="1"/>
  <c r="E63" i="3" l="1"/>
  <c r="P63" i="3" s="1"/>
  <c r="O18" i="3" l="1"/>
  <c r="O20" i="3"/>
  <c r="O86" i="3" l="1"/>
  <c r="J86" i="3"/>
  <c r="P86" i="3" s="1"/>
  <c r="F39" i="3"/>
  <c r="O105" i="3" l="1"/>
  <c r="Q89" i="3" l="1"/>
  <c r="R89" i="3"/>
  <c r="J97" i="3"/>
  <c r="J89" i="3" s="1"/>
  <c r="E32" i="3"/>
  <c r="G31" i="3"/>
  <c r="F31" i="3"/>
  <c r="E31" i="3" s="1"/>
  <c r="P97" i="3" l="1"/>
  <c r="J105" i="3" l="1"/>
  <c r="F104" i="3" l="1"/>
  <c r="G104" i="3"/>
  <c r="H104" i="3"/>
  <c r="I104" i="3"/>
  <c r="K104" i="3"/>
  <c r="L104" i="3"/>
  <c r="M104" i="3"/>
  <c r="N104" i="3"/>
  <c r="Q104" i="3"/>
  <c r="R104" i="3"/>
  <c r="O106" i="3"/>
  <c r="O104" i="3" s="1"/>
  <c r="E106" i="3"/>
  <c r="E103" i="3"/>
  <c r="F110" i="3" s="1"/>
  <c r="H91" i="3"/>
  <c r="H89" i="3" s="1"/>
  <c r="F91" i="3"/>
  <c r="F89" i="3" s="1"/>
  <c r="E87" i="3"/>
  <c r="P87" i="3" s="1"/>
  <c r="F72" i="3"/>
  <c r="G72" i="3"/>
  <c r="H72" i="3"/>
  <c r="I72" i="3"/>
  <c r="J72" i="3"/>
  <c r="K72" i="3"/>
  <c r="L72" i="3"/>
  <c r="M72" i="3"/>
  <c r="N72" i="3"/>
  <c r="O72" i="3"/>
  <c r="E73" i="3"/>
  <c r="P73" i="3" s="1"/>
  <c r="F42" i="3"/>
  <c r="H19" i="3"/>
  <c r="G19" i="3"/>
  <c r="I19" i="3"/>
  <c r="K19" i="3"/>
  <c r="L19" i="3"/>
  <c r="M19" i="3"/>
  <c r="N19" i="3"/>
  <c r="F21" i="3"/>
  <c r="E21" i="3" s="1"/>
  <c r="P21" i="3" s="1"/>
  <c r="O19" i="3" l="1"/>
  <c r="O81" i="3"/>
  <c r="O78" i="3" s="1"/>
  <c r="F19" i="3"/>
  <c r="J106" i="3"/>
  <c r="J104" i="3" s="1"/>
  <c r="J70" i="3"/>
  <c r="J68" i="3" s="1"/>
  <c r="E70" i="3"/>
  <c r="F68" i="3"/>
  <c r="G68" i="3"/>
  <c r="I68" i="3"/>
  <c r="K68" i="3"/>
  <c r="L68" i="3"/>
  <c r="M68" i="3"/>
  <c r="N68" i="3"/>
  <c r="O68" i="3"/>
  <c r="E41" i="3"/>
  <c r="D29" i="3"/>
  <c r="E23" i="3"/>
  <c r="P23" i="3" s="1"/>
  <c r="L18" i="3"/>
  <c r="E18" i="3"/>
  <c r="J18" i="3" l="1"/>
  <c r="P106" i="3"/>
  <c r="P70" i="3"/>
  <c r="E90" i="3"/>
  <c r="J81" i="3" l="1"/>
  <c r="P81" i="3" l="1"/>
  <c r="P103" i="3"/>
  <c r="O102" i="3"/>
  <c r="N102" i="3"/>
  <c r="M102" i="3"/>
  <c r="L102" i="3"/>
  <c r="K102" i="3"/>
  <c r="J102" i="3"/>
  <c r="I102" i="3"/>
  <c r="H102" i="3"/>
  <c r="G102" i="3"/>
  <c r="F102" i="3"/>
  <c r="E102" i="3"/>
  <c r="H68" i="3"/>
  <c r="F53" i="3"/>
  <c r="E54" i="3"/>
  <c r="P54" i="3" s="1"/>
  <c r="E16" i="3"/>
  <c r="P16" i="3" s="1"/>
  <c r="F14" i="3"/>
  <c r="G14" i="3"/>
  <c r="I14" i="3"/>
  <c r="K14" i="3"/>
  <c r="L14" i="3"/>
  <c r="M14" i="3"/>
  <c r="N14" i="3"/>
  <c r="O14" i="3"/>
  <c r="P90" i="3"/>
  <c r="P102" i="3" l="1"/>
  <c r="E105" i="3" l="1"/>
  <c r="E104" i="3" s="1"/>
  <c r="J101" i="3"/>
  <c r="H101" i="3"/>
  <c r="H100" i="3" s="1"/>
  <c r="H99" i="3" s="1"/>
  <c r="H98" i="3" s="1"/>
  <c r="E101" i="3"/>
  <c r="E100" i="3" s="1"/>
  <c r="O100" i="3"/>
  <c r="N100" i="3"/>
  <c r="M100" i="3"/>
  <c r="L100" i="3"/>
  <c r="K100" i="3"/>
  <c r="J100" i="3"/>
  <c r="I100" i="3"/>
  <c r="G100" i="3"/>
  <c r="G99" i="3" s="1"/>
  <c r="G98" i="3" s="1"/>
  <c r="F100" i="3"/>
  <c r="R98" i="3"/>
  <c r="Q98" i="3"/>
  <c r="E91" i="3"/>
  <c r="E89" i="3" s="1"/>
  <c r="J88" i="3"/>
  <c r="J78" i="3" s="1"/>
  <c r="E88" i="3"/>
  <c r="E85" i="3"/>
  <c r="P85" i="3" s="1"/>
  <c r="E79" i="3"/>
  <c r="O77" i="3"/>
  <c r="O75" i="3" s="1"/>
  <c r="J77" i="3"/>
  <c r="J75" i="3" s="1"/>
  <c r="E77" i="3"/>
  <c r="E76" i="3"/>
  <c r="P76" i="3" s="1"/>
  <c r="N75" i="3"/>
  <c r="M75" i="3"/>
  <c r="L75" i="3"/>
  <c r="K75" i="3"/>
  <c r="I75" i="3"/>
  <c r="H75" i="3"/>
  <c r="G75" i="3"/>
  <c r="F75" i="3"/>
  <c r="E74" i="3"/>
  <c r="E72" i="3" s="1"/>
  <c r="E71" i="3"/>
  <c r="P71" i="3" s="1"/>
  <c r="E69" i="3"/>
  <c r="J60" i="3"/>
  <c r="J47" i="3" s="1"/>
  <c r="E60" i="3"/>
  <c r="E59" i="3"/>
  <c r="P59" i="3" s="1"/>
  <c r="F58" i="3"/>
  <c r="E57" i="3"/>
  <c r="P57" i="3" s="1"/>
  <c r="E55" i="3"/>
  <c r="P55" i="3" s="1"/>
  <c r="E53" i="3"/>
  <c r="P53" i="3" s="1"/>
  <c r="E52" i="3"/>
  <c r="P52" i="3" s="1"/>
  <c r="D52" i="3"/>
  <c r="F51" i="3"/>
  <c r="E51" i="3" s="1"/>
  <c r="P51" i="3" s="1"/>
  <c r="E50" i="3"/>
  <c r="P50" i="3" s="1"/>
  <c r="E49" i="3"/>
  <c r="Q47" i="3"/>
  <c r="R47" i="3"/>
  <c r="E42" i="3"/>
  <c r="P42" i="3" s="1"/>
  <c r="P41" i="3"/>
  <c r="D41" i="3"/>
  <c r="E40" i="3"/>
  <c r="P40" i="3" s="1"/>
  <c r="O39" i="3"/>
  <c r="O38" i="3" s="1"/>
  <c r="N39" i="3"/>
  <c r="N38" i="3" s="1"/>
  <c r="M39" i="3"/>
  <c r="M38" i="3" s="1"/>
  <c r="L39" i="3"/>
  <c r="L38" i="3" s="1"/>
  <c r="K39" i="3"/>
  <c r="K38" i="3" s="1"/>
  <c r="J39" i="3"/>
  <c r="J38" i="3" s="1"/>
  <c r="I39" i="3"/>
  <c r="I38" i="3" s="1"/>
  <c r="H39" i="3"/>
  <c r="H38" i="3" s="1"/>
  <c r="G39" i="3"/>
  <c r="G38" i="3" s="1"/>
  <c r="F38" i="3"/>
  <c r="E30" i="3"/>
  <c r="H29" i="3"/>
  <c r="H28" i="3" s="1"/>
  <c r="E29" i="3"/>
  <c r="G28" i="3"/>
  <c r="G17" i="3" s="1"/>
  <c r="F28" i="3"/>
  <c r="F17" i="3" s="1"/>
  <c r="E22" i="3"/>
  <c r="P22" i="3" s="1"/>
  <c r="J20" i="3"/>
  <c r="J19" i="3" s="1"/>
  <c r="E20" i="3"/>
  <c r="J15" i="3"/>
  <c r="J14" i="3" s="1"/>
  <c r="H14" i="3"/>
  <c r="E15" i="3"/>
  <c r="E14" i="3" s="1"/>
  <c r="R14" i="3"/>
  <c r="Q14" i="3"/>
  <c r="J9" i="3"/>
  <c r="E78" i="3" l="1"/>
  <c r="F47" i="3"/>
  <c r="F13" i="3" s="1"/>
  <c r="G13" i="3"/>
  <c r="E19" i="3"/>
  <c r="E28" i="3"/>
  <c r="P74" i="3"/>
  <c r="P72" i="3" s="1"/>
  <c r="P69" i="3"/>
  <c r="P68" i="3" s="1"/>
  <c r="E68" i="3"/>
  <c r="P49" i="3"/>
  <c r="H32" i="3"/>
  <c r="H31" i="3" s="1"/>
  <c r="E39" i="3"/>
  <c r="E38" i="3" s="1"/>
  <c r="J32" i="3"/>
  <c r="P32" i="3" s="1"/>
  <c r="P91" i="3"/>
  <c r="P89" i="3" s="1"/>
  <c r="Q13" i="3"/>
  <c r="I99" i="3"/>
  <c r="I98" i="3" s="1"/>
  <c r="M99" i="3"/>
  <c r="M98" i="3" s="1"/>
  <c r="P60" i="3"/>
  <c r="J99" i="3"/>
  <c r="J98" i="3" s="1"/>
  <c r="N99" i="3"/>
  <c r="N98" i="3" s="1"/>
  <c r="P77" i="3"/>
  <c r="P75" i="3" s="1"/>
  <c r="L99" i="3"/>
  <c r="L98" i="3" s="1"/>
  <c r="K99" i="3"/>
  <c r="K98" i="3" s="1"/>
  <c r="O99" i="3"/>
  <c r="O98" i="3" s="1"/>
  <c r="P100" i="3"/>
  <c r="E99" i="3"/>
  <c r="E98" i="3" s="1"/>
  <c r="L32" i="3"/>
  <c r="L31" i="3" s="1"/>
  <c r="I32" i="3"/>
  <c r="I31" i="3" s="1"/>
  <c r="R107" i="3"/>
  <c r="R13" i="3"/>
  <c r="P101" i="3"/>
  <c r="K32" i="3"/>
  <c r="K31" i="3" s="1"/>
  <c r="P88" i="3"/>
  <c r="F99" i="3"/>
  <c r="F98" i="3" s="1"/>
  <c r="M32" i="3"/>
  <c r="M31" i="3" s="1"/>
  <c r="N32" i="3"/>
  <c r="N31" i="3" s="1"/>
  <c r="O32" i="3"/>
  <c r="O31" i="3" s="1"/>
  <c r="P105" i="3"/>
  <c r="P104" i="3" s="1"/>
  <c r="E75" i="3"/>
  <c r="E58" i="3"/>
  <c r="P58" i="3" s="1"/>
  <c r="P20" i="3"/>
  <c r="P19" i="3" s="1"/>
  <c r="P18" i="3"/>
  <c r="Q107" i="3"/>
  <c r="P15" i="3"/>
  <c r="P14" i="3" s="1"/>
  <c r="D59" i="3"/>
  <c r="D55" i="3"/>
  <c r="D63" i="3" s="1"/>
  <c r="P61" i="3"/>
  <c r="E17" i="3" l="1"/>
  <c r="O17" i="3"/>
  <c r="O13" i="3" s="1"/>
  <c r="O12" i="3" s="1"/>
  <c r="O107" i="3" s="1"/>
  <c r="N17" i="3"/>
  <c r="N13" i="3" s="1"/>
  <c r="N12" i="3" s="1"/>
  <c r="N107" i="3" s="1"/>
  <c r="K17" i="3"/>
  <c r="K13" i="3" s="1"/>
  <c r="K12" i="3" s="1"/>
  <c r="K107" i="3" s="1"/>
  <c r="I17" i="3"/>
  <c r="I13" i="3" s="1"/>
  <c r="I12" i="3" s="1"/>
  <c r="I107" i="3" s="1"/>
  <c r="M17" i="3"/>
  <c r="M13" i="3" s="1"/>
  <c r="M12" i="3" s="1"/>
  <c r="M107" i="3" s="1"/>
  <c r="L17" i="3"/>
  <c r="L13" i="3" s="1"/>
  <c r="L12" i="3" s="1"/>
  <c r="L107" i="3" s="1"/>
  <c r="H17" i="3"/>
  <c r="H13" i="3" s="1"/>
  <c r="H12" i="3" s="1"/>
  <c r="H107" i="3" s="1"/>
  <c r="P47" i="3"/>
  <c r="E47" i="3"/>
  <c r="P39" i="3"/>
  <c r="P38" i="3" s="1"/>
  <c r="J31" i="3"/>
  <c r="G12" i="3"/>
  <c r="G107" i="3" s="1"/>
  <c r="F12" i="3"/>
  <c r="F107" i="3" s="1"/>
  <c r="P99" i="3"/>
  <c r="P98" i="3" s="1"/>
  <c r="P79" i="3"/>
  <c r="P78" i="3" s="1"/>
  <c r="J17" i="3" l="1"/>
  <c r="J13" i="3" s="1"/>
  <c r="P31" i="3"/>
  <c r="E13" i="3"/>
  <c r="E12" i="3" s="1"/>
  <c r="E107" i="3" s="1"/>
  <c r="P29" i="3"/>
  <c r="P30" i="3"/>
  <c r="P28" i="3"/>
  <c r="P17" i="3" l="1"/>
  <c r="P13" i="3" s="1"/>
  <c r="F114" i="3"/>
  <c r="F111" i="3"/>
  <c r="D113" i="3"/>
  <c r="J12" i="3" l="1"/>
  <c r="J107" i="3" s="1"/>
  <c r="F115" i="3" s="1"/>
  <c r="P12" i="3" l="1"/>
  <c r="P107" i="3" l="1"/>
  <c r="F116" i="3"/>
</calcChain>
</file>

<file path=xl/sharedStrings.xml><?xml version="1.0" encoding="utf-8"?>
<sst xmlns="http://schemas.openxmlformats.org/spreadsheetml/2006/main" count="314" uniqueCount="195">
  <si>
    <t>(код бюджету)</t>
  </si>
  <si>
    <t>(грн.)</t>
  </si>
  <si>
    <t>Спеціальний фонд</t>
  </si>
  <si>
    <t>усього</t>
  </si>
  <si>
    <t>Х</t>
  </si>
  <si>
    <t>Разом доходів</t>
  </si>
  <si>
    <t xml:space="preserve">Секретар сільської ради </t>
  </si>
  <si>
    <t>Тетяна ДІБРОВА</t>
  </si>
  <si>
    <t>23501000000</t>
  </si>
  <si>
    <t>Загальний фонд</t>
  </si>
  <si>
    <t xml:space="preserve">Додаток №3 </t>
  </si>
  <si>
    <t>Розподіл видатків бюджету Білозірської сільської  територіальної громади на 2023 рік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</si>
  <si>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</si>
  <si>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</si>
  <si>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</si>
  <si>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</si>
  <si>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</si>
  <si>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</si>
  <si>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>видатки
розвитку</t>
  </si>
  <si>
    <t>у тому числі бюджет розвитку</t>
  </si>
  <si>
    <t>оплата
праці</t>
  </si>
  <si>
    <t>комунальні послуги та енергоносії</t>
  </si>
  <si>
    <t>0200000</t>
  </si>
  <si>
    <t>Виконавчий комітет Білозірської сільської ради</t>
  </si>
  <si>
    <t>0210000</t>
  </si>
  <si>
    <t>0100</t>
  </si>
  <si>
    <t>ДЕРЖАВНЕ УПРАВЛІННЯ</t>
  </si>
  <si>
    <t>0210160</t>
  </si>
  <si>
    <t>0160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</si>
  <si>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</si>
  <si>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</si>
  <si>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ОСВІТА</t>
  </si>
  <si>
    <t>0211010</t>
  </si>
  <si>
    <t>1010</t>
  </si>
  <si>
    <t>0910</t>
  </si>
  <si>
    <t>Надання дошкільної освіти</t>
  </si>
  <si>
    <t>в т.ч.  за рахунок коштів місцевого бюджету</t>
  </si>
  <si>
    <t>0211021</t>
  </si>
  <si>
    <t>1021</t>
  </si>
  <si>
    <t>0921</t>
  </si>
  <si>
    <t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</si>
  <si>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0211031</t>
  </si>
  <si>
    <t>1031</t>
  </si>
  <si>
    <t>0211160</t>
  </si>
  <si>
    <t>0990</t>
  </si>
  <si>
    <t>Забезпечення діяльності центрів професійного розвитку педагогічних працівників</t>
  </si>
  <si>
    <t>в. т.ч.  за рахунок субвенції з інших місцевих бюджетів</t>
  </si>
  <si>
    <t>0211200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</si>
  <si>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</si>
  <si>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в т.ч. за рахунок субвенції 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</si>
  <si>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ОХОРОНА ЗДОРОВЯ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</si>
  <si>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</si>
  <si>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</si>
  <si>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</si>
  <si>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</si>
  <si>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0763</t>
  </si>
  <si>
    <t>Інші програми та заходи у сфері охорони здоров’я</t>
  </si>
  <si>
    <t>СОЦІАЛЬНИЙ ЗАХИСТ ТА СОЦІАЛЬНЕ ЗАБЕЗПЕЧЕННЯ</t>
  </si>
  <si>
    <t>0213032</t>
  </si>
  <si>
    <t>3032</t>
  </si>
  <si>
    <t>1070</t>
  </si>
  <si>
    <t>Надання пільг окремим категоріям громадян з оплати послуг зв'язку</t>
  </si>
  <si>
    <t>0213033</t>
  </si>
  <si>
    <t>3033</t>
  </si>
  <si>
    <t>Компенсаційні виплати на пільговий проїзд автомобільним транспортом окремим категоріям громадян</t>
  </si>
  <si>
    <t>0213035</t>
  </si>
  <si>
    <t>3035</t>
  </si>
  <si>
    <t>Компенсаційні виплати за пільговий проїзд окремих категорій громадян на залізничному транспорті</t>
  </si>
  <si>
    <t>0213050</t>
  </si>
  <si>
    <t>3050</t>
  </si>
  <si>
    <t>Пільгове медичне обслуговування осіб, які постраждали внаслідок Чорнобильської катастрофи</t>
  </si>
  <si>
    <t>0213090</t>
  </si>
  <si>
    <t>3090</t>
  </si>
  <si>
    <t>Видатки на поховання учасників бойових дій та осіб з інвалідністю внаслідок війни</t>
  </si>
  <si>
    <t>0213160</t>
  </si>
  <si>
    <t>3160</t>
  </si>
  <si>
    <t xml:space="preserve"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</t>
  </si>
  <si>
    <t>0213171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</si>
  <si>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</si>
  <si>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0213241</t>
  </si>
  <si>
    <t>Забезпечення діяльності інших закладів у сфері соціального захисту і соціального забезпечення</t>
  </si>
  <si>
    <t>0213242</t>
  </si>
  <si>
    <t>1090</t>
  </si>
  <si>
    <t>Інші заходи у сфері соціального захисту і соціального забезпечення</t>
  </si>
  <si>
    <t>КУЛЬТУРА І МИСТЕЦТВО</t>
  </si>
  <si>
    <t>0214030</t>
  </si>
  <si>
    <t>0824</t>
  </si>
  <si>
    <t>Забезпечення діяльності бібліотек</t>
  </si>
  <si>
    <t>0214060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</si>
  <si>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</si>
  <si>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</si>
  <si>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0214082</t>
  </si>
  <si>
    <t>0829</t>
  </si>
  <si>
    <t>Інші заходи в галузі культури і мистецтва</t>
  </si>
  <si>
    <t>ФІЗИЧНА КУЛЬТУРА І СПОРТ</t>
  </si>
  <si>
    <t>0215062</t>
  </si>
  <si>
    <t>0810</t>
  </si>
  <si>
    <t>Підтримка спорту вищих досягнень та організацій, які здійснюють фізкультурно-спортивну діяльність в регіоні</t>
  </si>
  <si>
    <t>ЖИТЛОВО - КОМУНАЛЬНЕ ПІДПРИЄМСТВО</t>
  </si>
  <si>
    <t>0216020</t>
  </si>
  <si>
    <t>6020</t>
  </si>
  <si>
    <t>0620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</si>
  <si>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</si>
  <si>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</si>
  <si>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6030</t>
  </si>
  <si>
    <t>Організація благоустрою населених пунктів</t>
  </si>
  <si>
    <t>0217130</t>
  </si>
  <si>
    <t>7130</t>
  </si>
  <si>
    <t>0421</t>
  </si>
  <si>
    <t>Здійснення заходів із землеустрою</t>
  </si>
  <si>
    <t>0217461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</si>
  <si>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</si>
  <si>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</si>
  <si>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</si>
  <si>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0217691</t>
  </si>
  <si>
    <t>7691</t>
  </si>
  <si>
    <t>0490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</si>
  <si>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</t>
  </si>
  <si>
    <t>0218230</t>
  </si>
  <si>
    <t>8230</t>
  </si>
  <si>
    <t>0380</t>
  </si>
  <si>
    <t>Інші заходи громадського порядку та безпеки</t>
  </si>
  <si>
    <t>0218311</t>
  </si>
  <si>
    <t>8311</t>
  </si>
  <si>
    <t>0511</t>
  </si>
  <si>
    <t>Охорона та раціональне використання природних ресурсів</t>
  </si>
  <si>
    <t>8700</t>
  </si>
  <si>
    <t>РЕЗЕРВНИЙ ФОНД</t>
  </si>
  <si>
    <t>0218710</t>
  </si>
  <si>
    <t>0133</t>
  </si>
  <si>
    <t>Резервний фонд</t>
  </si>
  <si>
    <t>3700000</t>
  </si>
  <si>
    <t>Фінансовий відділ виконавчого комітету Білозірської сільської ради</t>
  </si>
  <si>
    <t>3710000</t>
  </si>
  <si>
    <t>9770</t>
  </si>
  <si>
    <t>0180</t>
  </si>
  <si>
    <t>Інші субвенції з місцевого бюджету</t>
  </si>
  <si>
    <t>Всього</t>
  </si>
  <si>
    <t>роезервний фонд</t>
  </si>
  <si>
    <t>0210180</t>
  </si>
  <si>
    <t>Інша діяльність у сфері державного управління</t>
  </si>
  <si>
    <t>Членські внески до асоціацій органів місцевого самоврядування</t>
  </si>
  <si>
    <t>МІЖБЮДЖЕТНІ ТРАНСФЕРТИ</t>
  </si>
  <si>
    <t>Субвенція з місцевого бюджету державному бюджету на виконання програм соціально-економічного розвитку регіонів</t>
  </si>
  <si>
    <t>дефіцит ЗФ</t>
  </si>
  <si>
    <t>дефіцит СФ</t>
  </si>
  <si>
    <t>0218130</t>
  </si>
  <si>
    <t>8130</t>
  </si>
  <si>
    <t xml:space="preserve">Оборот.залишок 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</si>
  <si>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</si>
  <si>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</si>
  <si>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</si>
  <si>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</si>
  <si>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0320</t>
  </si>
  <si>
    <t>Забезпечення діяльності місцевої та добровільної пожежної охорони</t>
  </si>
  <si>
    <t>7000</t>
  </si>
  <si>
    <t>ЕКОНОМІЧНА ДІЯЛЬНІСТЬ</t>
  </si>
  <si>
    <t>ІНША ДІЯЛЬНІСТЬ</t>
  </si>
  <si>
    <t>Надання загальної середньої освіти закладами загальної середньої освіти за рахунок коштів місцевого бюджету</t>
  </si>
  <si>
    <t xml:space="preserve">Надання загальної середньої освіти закладами загальної середньої освіти за рахунок коштів освітньої субвенції </t>
  </si>
  <si>
    <t>в т.ч.  за рахунок дотації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додаткової дотації з державного бюджету</t>
  </si>
  <si>
    <t>7680</t>
  </si>
  <si>
    <t>3719800</t>
  </si>
  <si>
    <t>0215061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</si>
  <si>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</si>
  <si>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0217680</t>
  </si>
  <si>
    <t>8000</t>
  </si>
  <si>
    <t>Внески до статутного капіталу суб’єктів господарювання</t>
  </si>
  <si>
    <t>7670</t>
  </si>
  <si>
    <t>0217670</t>
  </si>
  <si>
    <t>0211210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</si>
  <si>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</si>
  <si>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</si>
  <si>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/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</si>
  <si>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</si>
  <si>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до  рішення Білозірської сільської  ради  "Про бюджет Білозірської сільської  територіальної громади на 2023 рік (2350100000)"від  від 22.12.2022 № 45-45/VIII</t>
  </si>
  <si>
    <t>0217321</t>
  </si>
  <si>
    <t>7321</t>
  </si>
  <si>
    <t>Будівництво освітніх установ та закладів</t>
  </si>
  <si>
    <t>0218240</t>
  </si>
  <si>
    <t>8240</t>
  </si>
  <si>
    <t>Заходи та роботи з територіальної оборони</t>
  </si>
  <si>
    <t>Код Програмної класифікації видатків та кредитування місцевого бюджету</t>
  </si>
  <si>
    <t>0211272</t>
  </si>
  <si>
    <t>0211271</t>
  </si>
  <si>
    <t xml:space="preserve">в т.ч за рахунок:субвенції з місцевого бюджету на здійснення переданих видатків у сфері освіти за рахунок коштів освітньої субвенції </t>
  </si>
  <si>
    <t>Реалізація заходів за рахунок освітної субвенції з державного бюджету місцевим бюджетам (за спеціальним фондом державного бюджету)</t>
  </si>
  <si>
    <t>Співфінансування заходів, що реалізуються за рахунок освітної субвенції з державного бюджету місцевими бюджетам (за спеціальним фондом державного бюджету)</t>
  </si>
  <si>
    <t>в т.ч за рахунок:Субвенція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</si>
  <si>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 xml:space="preserve">в т.ч. за рахунок субвенції з місцевого бюджету на розроблення комплексних планів просторового розвитку територій територіальних громад за рахунок залишку коштів відповідної субвенції з державного бюджету, що утворився на початок бюджетного періоду </t>
  </si>
  <si>
    <t>Розроблення комплексних планів просторового розвитку територій територіальних громад</t>
  </si>
  <si>
    <t>0217351</t>
  </si>
  <si>
    <t>7351</t>
  </si>
  <si>
    <t>0213140</t>
  </si>
  <si>
    <t>(в редакції рішення сесії  від 06.12.2023 р.№ 63-2/VIII)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</si>
</sst>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3"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Calibri"/>
      <family val="2"/>
      <charset val="1"/>
    </font>
    <font>
      <b/>
      <sz val="9"/>
      <name val="Times New Roman"/>
      <family val="1"/>
      <charset val="204"/>
    </font>
    <font>
      <sz val="9"/>
      <name val="SansSerif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1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7"/>
      <name val="Arial"/>
      <family val="2"/>
      <charset val="204"/>
    </font>
    <font>
      <sz val="6"/>
      <name val="Times New Roman"/>
      <family val="1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b/>
      <sz val="11"/>
      <name val="Times New Roman"/>
      <family val="1"/>
      <charset val="204"/>
    </font>
    <font>
      <sz val="9"/>
      <color rgb="FFFF0000"/>
      <name val="Arial"/>
      <family val="2"/>
      <charset val="204"/>
    </font>
    <font>
      <b/>
      <sz val="7"/>
      <color indexed="8"/>
      <name val="Times New Roman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2F2F2"/>
        <bgColor rgb="FFFFFFFF"/>
      </patternFill>
    </fill>
    <fill>
      <patternFill patternType="solid">
        <fgColor rgb="FFCCC1DA"/>
        <bgColor rgb="FFB9CDE5"/>
      </patternFill>
    </fill>
    <fill>
      <patternFill patternType="solid">
        <fgColor rgb="FFB9CDE5"/>
        <bgColor rgb="FFCCC1DA"/>
      </patternFill>
    </fill>
    <fill>
      <patternFill patternType="solid">
        <fgColor rgb="FFDCE6F2"/>
        <bgColor rgb="FFBCE4E5"/>
      </patternFill>
    </fill>
    <fill>
      <patternFill patternType="solid">
        <fgColor theme="0"/>
        <bgColor rgb="FFBCE4E5"/>
      </patternFill>
    </fill>
    <fill>
      <patternFill patternType="solid">
        <fgColor theme="4" tint="0.59999389629810485"/>
        <bgColor rgb="FFBCE4E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CE4E5"/>
        <bgColor rgb="FFDCE6F2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CCC1DA"/>
      </patternFill>
    </fill>
    <fill>
      <patternFill patternType="solid">
        <fgColor theme="4" tint="0.59999389629810485"/>
        <bgColor rgb="FFF2F2F2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1" fillId="0" borderId="0" xfId="0" applyFont="1"/>
    <xf numFmtId="0" fontId="3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5" fillId="5" borderId="1" xfId="0" applyNumberFormat="1" applyFont="1" applyFill="1" applyBorder="1" applyAlignment="1" applyProtection="1">
      <alignment horizontal="right" vertical="center" wrapText="1"/>
    </xf>
    <xf numFmtId="0" fontId="6" fillId="0" borderId="1" xfId="0" applyFont="1" applyBorder="1" applyAlignment="1" applyProtection="1">
      <alignment horizontal="left" vertical="top" wrapText="1"/>
    </xf>
    <xf numFmtId="4" fontId="6" fillId="0" borderId="1" xfId="0" applyNumberFormat="1" applyFont="1" applyBorder="1" applyAlignment="1" applyProtection="1">
      <alignment horizontal="right" vertical="top" wrapText="1"/>
    </xf>
    <xf numFmtId="4" fontId="6" fillId="5" borderId="1" xfId="0" applyNumberFormat="1" applyFont="1" applyFill="1" applyBorder="1" applyAlignment="1" applyProtection="1">
      <alignment horizontal="right" vertical="top" wrapText="1"/>
    </xf>
    <xf numFmtId="0" fontId="5" fillId="0" borderId="0" xfId="0" applyFont="1" applyBorder="1" applyAlignment="1" applyProtection="1">
      <alignment horizontal="left" vertical="top" wrapText="1"/>
    </xf>
    <xf numFmtId="4" fontId="6" fillId="0" borderId="3" xfId="0" applyNumberFormat="1" applyFont="1" applyBorder="1" applyAlignment="1" applyProtection="1">
      <alignment horizontal="right" vertical="top" wrapText="1"/>
    </xf>
    <xf numFmtId="4" fontId="6" fillId="0" borderId="4" xfId="0" applyNumberFormat="1" applyFont="1" applyBorder="1" applyAlignment="1" applyProtection="1">
      <alignment horizontal="right" vertical="top" wrapText="1"/>
    </xf>
    <xf numFmtId="0" fontId="5" fillId="0" borderId="0" xfId="0" applyFont="1"/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top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left" vertical="center" wrapText="1"/>
    </xf>
    <xf numFmtId="4" fontId="5" fillId="5" borderId="1" xfId="0" applyNumberFormat="1" applyFont="1" applyFill="1" applyBorder="1" applyAlignment="1" applyProtection="1">
      <alignment horizontal="right" vertical="top" wrapText="1"/>
    </xf>
    <xf numFmtId="4" fontId="5" fillId="5" borderId="3" xfId="0" applyNumberFormat="1" applyFont="1" applyFill="1" applyBorder="1" applyAlignment="1" applyProtection="1">
      <alignment horizontal="right" vertical="top" wrapText="1"/>
    </xf>
    <xf numFmtId="4" fontId="5" fillId="2" borderId="1" xfId="0" applyNumberFormat="1" applyFont="1" applyFill="1" applyBorder="1" applyAlignment="1" applyProtection="1">
      <alignment horizontal="right" vertical="top" wrapText="1"/>
    </xf>
    <xf numFmtId="0" fontId="8" fillId="0" borderId="0" xfId="0" applyFont="1"/>
    <xf numFmtId="0" fontId="10" fillId="0" borderId="0" xfId="0" applyFont="1" applyBorder="1" applyAlignment="1" applyProtection="1">
      <alignment horizontal="left" vertical="top" wrapText="1"/>
    </xf>
    <xf numFmtId="0" fontId="12" fillId="0" borderId="0" xfId="0" applyFont="1"/>
    <xf numFmtId="0" fontId="11" fillId="0" borderId="1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top" wrapText="1"/>
    </xf>
    <xf numFmtId="4" fontId="5" fillId="0" borderId="4" xfId="0" applyNumberFormat="1" applyFont="1" applyBorder="1" applyAlignment="1" applyProtection="1">
      <alignment horizontal="right" vertical="top" wrapText="1"/>
    </xf>
    <xf numFmtId="4" fontId="6" fillId="5" borderId="3" xfId="0" applyNumberFormat="1" applyFont="1" applyFill="1" applyBorder="1" applyAlignment="1" applyProtection="1">
      <alignment horizontal="right" vertical="top" wrapText="1"/>
    </xf>
    <xf numFmtId="4" fontId="5" fillId="0" borderId="3" xfId="0" applyNumberFormat="1" applyFont="1" applyBorder="1" applyAlignment="1" applyProtection="1">
      <alignment horizontal="right" vertical="top" wrapText="1"/>
    </xf>
    <xf numFmtId="49" fontId="5" fillId="0" borderId="1" xfId="0" applyNumberFormat="1" applyFont="1" applyBorder="1" applyAlignment="1" applyProtection="1">
      <alignment horizontal="left" vertical="top" wrapText="1"/>
    </xf>
    <xf numFmtId="4" fontId="5" fillId="8" borderId="5" xfId="0" applyNumberFormat="1" applyFont="1" applyFill="1" applyBorder="1" applyAlignment="1" applyProtection="1">
      <alignment horizontal="right" vertical="top" wrapText="1"/>
    </xf>
    <xf numFmtId="4" fontId="5" fillId="7" borderId="1" xfId="0" applyNumberFormat="1" applyFont="1" applyFill="1" applyBorder="1" applyAlignment="1" applyProtection="1">
      <alignment horizontal="right" vertical="top" wrapText="1"/>
    </xf>
    <xf numFmtId="4" fontId="5" fillId="7" borderId="5" xfId="0" applyNumberFormat="1" applyFont="1" applyFill="1" applyBorder="1" applyAlignment="1" applyProtection="1">
      <alignment horizontal="right" vertical="top" wrapText="1"/>
    </xf>
    <xf numFmtId="0" fontId="8" fillId="2" borderId="0" xfId="0" applyFont="1" applyFill="1"/>
    <xf numFmtId="0" fontId="14" fillId="2" borderId="0" xfId="0" applyFont="1" applyFill="1" applyBorder="1" applyAlignment="1" applyProtection="1">
      <alignment horizontal="right" vertical="top" wrapText="1"/>
    </xf>
    <xf numFmtId="0" fontId="14" fillId="2" borderId="0" xfId="0" applyFont="1" applyFill="1" applyAlignment="1">
      <alignment horizontal="right"/>
    </xf>
    <xf numFmtId="0" fontId="15" fillId="2" borderId="0" xfId="0" applyFont="1" applyFill="1" applyBorder="1" applyAlignment="1" applyProtection="1">
      <alignment horizontal="center" vertical="top" wrapText="1"/>
    </xf>
    <xf numFmtId="0" fontId="18" fillId="2" borderId="0" xfId="0" applyFont="1" applyFill="1" applyBorder="1" applyAlignment="1" applyProtection="1">
      <alignment horizontal="center" vertical="top" wrapText="1"/>
    </xf>
    <xf numFmtId="0" fontId="19" fillId="2" borderId="0" xfId="0" applyFont="1" applyFill="1" applyBorder="1" applyAlignment="1" applyProtection="1">
      <alignment horizont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horizontal="center" vertical="top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left" vertical="top" wrapText="1"/>
    </xf>
    <xf numFmtId="4" fontId="7" fillId="4" borderId="1" xfId="0" applyNumberFormat="1" applyFont="1" applyFill="1" applyBorder="1" applyAlignment="1" applyProtection="1">
      <alignment horizontal="righ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/>
    <xf numFmtId="4" fontId="5" fillId="0" borderId="0" xfId="0" applyNumberFormat="1" applyFont="1"/>
    <xf numFmtId="49" fontId="7" fillId="0" borderId="1" xfId="0" applyNumberFormat="1" applyFont="1" applyBorder="1" applyAlignment="1" applyProtection="1">
      <alignment horizontal="center" vertical="top" wrapText="1"/>
    </xf>
    <xf numFmtId="0" fontId="7" fillId="0" borderId="1" xfId="0" applyFont="1" applyBorder="1" applyAlignment="1" applyProtection="1">
      <alignment horizontal="center" vertical="top" wrapText="1"/>
    </xf>
    <xf numFmtId="4" fontId="7" fillId="0" borderId="1" xfId="0" applyNumberFormat="1" applyFont="1" applyBorder="1" applyAlignment="1" applyProtection="1">
      <alignment horizontal="right" vertical="top" wrapText="1"/>
    </xf>
    <xf numFmtId="49" fontId="5" fillId="0" borderId="1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vertical="center" wrapText="1"/>
    </xf>
    <xf numFmtId="4" fontId="5" fillId="8" borderId="1" xfId="0" applyNumberFormat="1" applyFont="1" applyFill="1" applyBorder="1" applyAlignment="1" applyProtection="1">
      <alignment horizontal="right" vertical="center" wrapText="1"/>
    </xf>
    <xf numFmtId="4" fontId="5" fillId="7" borderId="1" xfId="0" applyNumberFormat="1" applyFont="1" applyFill="1" applyBorder="1" applyAlignment="1" applyProtection="1">
      <alignment horizontal="right" vertical="center" wrapText="1"/>
    </xf>
    <xf numFmtId="0" fontId="7" fillId="0" borderId="1" xfId="0" applyFont="1" applyBorder="1" applyAlignment="1" applyProtection="1">
      <alignment horizontal="left" vertical="center" wrapText="1"/>
    </xf>
    <xf numFmtId="4" fontId="7" fillId="0" borderId="1" xfId="0" applyNumberFormat="1" applyFont="1" applyBorder="1" applyAlignment="1" applyProtection="1">
      <alignment horizontal="right" vertical="center" wrapText="1"/>
    </xf>
    <xf numFmtId="4" fontId="6" fillId="13" borderId="1" xfId="0" applyNumberFormat="1" applyFont="1" applyFill="1" applyBorder="1" applyAlignment="1" applyProtection="1">
      <alignment horizontal="right" vertical="top" wrapText="1"/>
    </xf>
    <xf numFmtId="4" fontId="6" fillId="9" borderId="1" xfId="0" applyNumberFormat="1" applyFont="1" applyFill="1" applyBorder="1" applyAlignment="1" applyProtection="1">
      <alignment horizontal="right" vertical="top" wrapText="1"/>
    </xf>
    <xf numFmtId="4" fontId="6" fillId="0" borderId="8" xfId="0" applyNumberFormat="1" applyFont="1" applyBorder="1" applyAlignment="1" applyProtection="1">
      <alignment horizontal="right" vertical="top" wrapText="1"/>
    </xf>
    <xf numFmtId="0" fontId="5" fillId="0" borderId="7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horizontal="right" vertical="top" wrapText="1"/>
    </xf>
    <xf numFmtId="4" fontId="5" fillId="0" borderId="8" xfId="0" applyNumberFormat="1" applyFont="1" applyBorder="1" applyAlignment="1" applyProtection="1">
      <alignment horizontal="right" vertical="top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0" xfId="0" applyFont="1"/>
    <xf numFmtId="4" fontId="5" fillId="0" borderId="7" xfId="0" applyNumberFormat="1" applyFont="1" applyBorder="1" applyAlignment="1" applyProtection="1">
      <alignment horizontal="right" vertical="top" wrapText="1"/>
    </xf>
    <xf numFmtId="4" fontId="5" fillId="0" borderId="6" xfId="0" applyNumberFormat="1" applyFont="1" applyBorder="1" applyAlignment="1" applyProtection="1">
      <alignment horizontal="right" vertical="top" wrapText="1"/>
    </xf>
    <xf numFmtId="4" fontId="5" fillId="0" borderId="5" xfId="0" applyNumberFormat="1" applyFont="1" applyBorder="1" applyAlignment="1" applyProtection="1">
      <alignment horizontal="right" vertical="top" wrapText="1"/>
    </xf>
    <xf numFmtId="0" fontId="6" fillId="0" borderId="3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horizontal="left" vertical="top" wrapText="1"/>
    </xf>
    <xf numFmtId="4" fontId="5" fillId="9" borderId="5" xfId="0" applyNumberFormat="1" applyFont="1" applyFill="1" applyBorder="1" applyAlignment="1" applyProtection="1">
      <alignment horizontal="right" vertical="top" wrapText="1"/>
    </xf>
    <xf numFmtId="0" fontId="9" fillId="0" borderId="1" xfId="0" applyFont="1" applyBorder="1" applyAlignment="1" applyProtection="1">
      <alignment horizontal="left" vertical="top" wrapText="1"/>
    </xf>
    <xf numFmtId="4" fontId="7" fillId="0" borderId="5" xfId="0" applyNumberFormat="1" applyFont="1" applyBorder="1" applyAlignment="1" applyProtection="1">
      <alignment horizontal="right" vertical="top" wrapText="1"/>
    </xf>
    <xf numFmtId="49" fontId="9" fillId="0" borderId="1" xfId="0" applyNumberFormat="1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</xf>
    <xf numFmtId="4" fontId="9" fillId="0" borderId="1" xfId="0" applyNumberFormat="1" applyFont="1" applyBorder="1" applyAlignment="1" applyProtection="1">
      <alignment horizontal="right" vertical="top" wrapText="1"/>
    </xf>
    <xf numFmtId="0" fontId="9" fillId="0" borderId="0" xfId="0" applyFont="1"/>
    <xf numFmtId="0" fontId="6" fillId="0" borderId="1" xfId="0" applyFont="1" applyBorder="1" applyAlignment="1" applyProtection="1">
      <alignment horizontal="left" vertical="center" wrapText="1"/>
    </xf>
    <xf numFmtId="4" fontId="5" fillId="0" borderId="5" xfId="0" applyNumberFormat="1" applyFont="1" applyBorder="1" applyAlignment="1" applyProtection="1">
      <alignment horizontal="right" vertical="center" wrapText="1"/>
    </xf>
    <xf numFmtId="4" fontId="5" fillId="0" borderId="9" xfId="0" applyNumberFormat="1" applyFont="1" applyBorder="1" applyAlignment="1" applyProtection="1">
      <alignment horizontal="right" vertical="center" wrapText="1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4" fontId="6" fillId="5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top" wrapText="1"/>
    </xf>
    <xf numFmtId="4" fontId="5" fillId="5" borderId="7" xfId="0" applyNumberFormat="1" applyFont="1" applyFill="1" applyBorder="1" applyAlignment="1" applyProtection="1">
      <alignment horizontal="righ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9" fontId="7" fillId="10" borderId="1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Border="1" applyAlignment="1" applyProtection="1">
      <alignment horizontal="right" vertical="top" wrapText="1"/>
    </xf>
    <xf numFmtId="0" fontId="7" fillId="0" borderId="0" xfId="0" applyFont="1" applyBorder="1" applyAlignment="1" applyProtection="1">
      <alignment horizontal="left" vertical="top" wrapText="1"/>
    </xf>
    <xf numFmtId="0" fontId="7" fillId="0" borderId="0" xfId="0" applyFont="1"/>
    <xf numFmtId="49" fontId="5" fillId="10" borderId="1" xfId="0" applyNumberFormat="1" applyFont="1" applyFill="1" applyBorder="1" applyAlignment="1" applyProtection="1">
      <alignment horizontal="center" vertical="center" wrapText="1"/>
    </xf>
    <xf numFmtId="0" fontId="5" fillId="10" borderId="1" xfId="0" applyFont="1" applyFill="1" applyBorder="1" applyAlignment="1" applyProtection="1">
      <alignment horizontal="left" vertical="top" wrapText="1"/>
    </xf>
    <xf numFmtId="4" fontId="5" fillId="14" borderId="1" xfId="0" applyNumberFormat="1" applyFont="1" applyFill="1" applyBorder="1" applyAlignment="1" applyProtection="1">
      <alignment horizontal="right" vertical="top" wrapText="1"/>
    </xf>
    <xf numFmtId="4" fontId="5" fillId="6" borderId="1" xfId="0" applyNumberFormat="1" applyFont="1" applyFill="1" applyBorder="1" applyAlignment="1" applyProtection="1">
      <alignment horizontal="right" vertical="top" wrapText="1"/>
    </xf>
    <xf numFmtId="49" fontId="5" fillId="10" borderId="1" xfId="0" applyNumberFormat="1" applyFont="1" applyFill="1" applyBorder="1" applyAlignment="1" applyProtection="1">
      <alignment horizontal="left" vertical="top" wrapText="1"/>
    </xf>
    <xf numFmtId="0" fontId="7" fillId="10" borderId="1" xfId="0" applyFont="1" applyFill="1" applyBorder="1" applyAlignment="1" applyProtection="1">
      <alignment horizontal="left" vertical="top" wrapText="1"/>
    </xf>
    <xf numFmtId="4" fontId="7" fillId="0" borderId="4" xfId="0" applyNumberFormat="1" applyFont="1" applyBorder="1" applyAlignment="1" applyProtection="1">
      <alignment horizontal="right" vertical="top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wrapText="1"/>
    </xf>
    <xf numFmtId="49" fontId="7" fillId="0" borderId="1" xfId="0" applyNumberFormat="1" applyFont="1" applyBorder="1" applyAlignment="1" applyProtection="1">
      <alignment horizontal="center" wrapText="1"/>
    </xf>
    <xf numFmtId="49" fontId="7" fillId="0" borderId="1" xfId="0" applyNumberFormat="1" applyFont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4" fontId="5" fillId="11" borderId="1" xfId="0" applyNumberFormat="1" applyFont="1" applyFill="1" applyBorder="1" applyAlignment="1" applyProtection="1">
      <alignment horizontal="right" vertical="center" wrapText="1"/>
    </xf>
    <xf numFmtId="4" fontId="5" fillId="2" borderId="4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5" fillId="2" borderId="0" xfId="0" applyFont="1" applyFill="1"/>
    <xf numFmtId="4" fontId="5" fillId="8" borderId="1" xfId="0" applyNumberFormat="1" applyFont="1" applyFill="1" applyBorder="1" applyAlignment="1" applyProtection="1">
      <alignment horizontal="right" vertical="top" wrapText="1"/>
    </xf>
    <xf numFmtId="4" fontId="5" fillId="12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4" fontId="7" fillId="0" borderId="0" xfId="0" applyNumberFormat="1" applyFont="1" applyBorder="1" applyAlignment="1" applyProtection="1">
      <alignment horizontal="right" vertical="top" wrapText="1"/>
    </xf>
    <xf numFmtId="0" fontId="20" fillId="0" borderId="0" xfId="0" applyFont="1" applyBorder="1" applyAlignment="1" applyProtection="1">
      <alignment horizontal="left" vertical="top" wrapText="1"/>
    </xf>
    <xf numFmtId="0" fontId="20" fillId="0" borderId="0" xfId="0" applyFont="1" applyBorder="1" applyAlignment="1" applyProtection="1">
      <alignment horizontal="left" wrapText="1"/>
    </xf>
    <xf numFmtId="0" fontId="20" fillId="0" borderId="0" xfId="0" applyFont="1"/>
    <xf numFmtId="0" fontId="20" fillId="0" borderId="0" xfId="0" applyFont="1" applyBorder="1" applyAlignment="1" applyProtection="1">
      <alignment wrapText="1"/>
    </xf>
    <xf numFmtId="0" fontId="8" fillId="3" borderId="0" xfId="0" applyFont="1" applyFill="1"/>
    <xf numFmtId="4" fontId="8" fillId="3" borderId="0" xfId="0" applyNumberFormat="1" applyFont="1" applyFill="1"/>
    <xf numFmtId="2" fontId="8" fillId="3" borderId="0" xfId="0" applyNumberFormat="1" applyFont="1" applyFill="1"/>
    <xf numFmtId="0" fontId="8" fillId="3" borderId="0" xfId="0" applyFont="1" applyFill="1" applyAlignment="1">
      <alignment horizontal="right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22" fillId="0" borderId="10" xfId="0" applyNumberFormat="1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right" vertical="top" wrapText="1"/>
    </xf>
    <xf numFmtId="0" fontId="21" fillId="2" borderId="0" xfId="0" applyFont="1" applyFill="1" applyBorder="1" applyAlignment="1" applyProtection="1">
      <alignment horizontal="right" vertical="top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top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13" fillId="0" borderId="0" xfId="1" applyFont="1" applyBorder="1" applyAlignment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58"/>
  <sheetViews>
    <sheetView tabSelected="1" view="pageBreakPreview" topLeftCell="A70" zoomScale="120" zoomScaleNormal="100" zoomScaleSheetLayoutView="120" zoomScalePageLayoutView="95" workbookViewId="0">
      <selection activeCell="I84" sqref="I84"/>
    </sheetView>
  </sheetViews>
  <sheetFormatPr defaultRowHeight="15"/>
  <cols>
    <col min="1" max="1" width="8.42578125" style="129" customWidth="1"/>
    <col min="2" max="2" width="9.42578125" style="129" customWidth="1"/>
    <col min="3" max="3" width="8.7109375" style="129" customWidth="1"/>
    <col min="4" max="4" width="35.28515625" style="129" customWidth="1"/>
    <col min="5" max="5" width="12.5703125" style="129" bestFit="1" customWidth="1"/>
    <col min="6" max="6" width="13.28515625" style="129" bestFit="1" customWidth="1"/>
    <col min="7" max="7" width="11.28515625" style="129" customWidth="1"/>
    <col min="8" max="8" width="10.140625" style="129" customWidth="1"/>
    <col min="9" max="9" width="9.7109375" style="129" customWidth="1"/>
    <col min="10" max="10" width="10.5703125" style="129" customWidth="1"/>
    <col min="11" max="11" width="11.28515625" style="129" customWidth="1"/>
    <col min="12" max="14" width="9.7109375" style="129" customWidth="1"/>
    <col min="15" max="15" width="11.85546875" style="129" customWidth="1"/>
    <col min="16" max="16" width="11.7109375" style="129" bestFit="1" customWidth="1"/>
    <col min="17" max="18" width="8.85546875" style="129" hidden="1" customWidth="1"/>
    <col min="19" max="19" width="15.42578125" style="129" customWidth="1"/>
    <col min="20" max="255" width="9.140625" style="129" customWidth="1"/>
    <col min="256" max="256" width="9.140625" style="129" hidden="1" customWidth="1"/>
    <col min="257" max="257" width="6.5703125" style="129" customWidth="1"/>
    <col min="258" max="258" width="9.140625" style="129" hidden="1" customWidth="1"/>
    <col min="259" max="259" width="6.5703125" style="129" customWidth="1"/>
    <col min="260" max="260" width="28.5703125" style="129" customWidth="1"/>
    <col min="261" max="261" width="8" style="129" customWidth="1"/>
    <col min="262" max="262" width="7.7109375" style="129" customWidth="1"/>
    <col min="263" max="263" width="8" style="129" customWidth="1"/>
    <col min="264" max="271" width="7" style="129" customWidth="1"/>
    <col min="272" max="272" width="9.140625" style="129" customWidth="1"/>
    <col min="273" max="274" width="9.140625" style="129" hidden="1" customWidth="1"/>
    <col min="275" max="511" width="9.140625" style="129" customWidth="1"/>
    <col min="512" max="512" width="9.140625" style="129" hidden="1" customWidth="1"/>
    <col min="513" max="513" width="6.5703125" style="129" customWidth="1"/>
    <col min="514" max="514" width="9.140625" style="129" hidden="1" customWidth="1"/>
    <col min="515" max="515" width="6.5703125" style="129" customWidth="1"/>
    <col min="516" max="516" width="28.5703125" style="129" customWidth="1"/>
    <col min="517" max="517" width="8" style="129" customWidth="1"/>
    <col min="518" max="518" width="7.7109375" style="129" customWidth="1"/>
    <col min="519" max="519" width="8" style="129" customWidth="1"/>
    <col min="520" max="527" width="7" style="129" customWidth="1"/>
    <col min="528" max="528" width="9.140625" style="129" customWidth="1"/>
    <col min="529" max="530" width="9.140625" style="129" hidden="1" customWidth="1"/>
    <col min="531" max="767" width="9.140625" style="129" customWidth="1"/>
    <col min="768" max="768" width="9.140625" style="129" hidden="1" customWidth="1"/>
    <col min="769" max="769" width="6.5703125" style="129" customWidth="1"/>
    <col min="770" max="770" width="9.140625" style="129" hidden="1" customWidth="1"/>
    <col min="771" max="771" width="6.5703125" style="129" customWidth="1"/>
    <col min="772" max="772" width="28.5703125" style="129" customWidth="1"/>
    <col min="773" max="773" width="8" style="129" customWidth="1"/>
    <col min="774" max="774" width="7.7109375" style="129" customWidth="1"/>
    <col min="775" max="775" width="8" style="129" customWidth="1"/>
    <col min="776" max="783" width="7" style="129" customWidth="1"/>
    <col min="784" max="784" width="9.140625" style="129" customWidth="1"/>
    <col min="785" max="786" width="9.140625" style="129" hidden="1" customWidth="1"/>
    <col min="787" max="1024" width="9.140625" style="129" customWidth="1"/>
    <col min="1025" max="16384" width="9.140625" style="23"/>
  </cols>
  <sheetData>
    <row r="1" spans="1:19" s="36" customFormat="1" ht="15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145" t="s">
        <v>10</v>
      </c>
      <c r="L1" s="145"/>
      <c r="M1" s="145"/>
      <c r="N1" s="145"/>
      <c r="O1" s="145"/>
      <c r="P1" s="145"/>
      <c r="Q1" s="2"/>
    </row>
    <row r="2" spans="1:19" s="38" customFormat="1" ht="15" customHeight="1">
      <c r="A2" s="37"/>
      <c r="C2" s="3"/>
      <c r="D2" s="3"/>
      <c r="E2" s="3"/>
      <c r="F2" s="3"/>
      <c r="G2" s="3"/>
      <c r="I2" s="3"/>
      <c r="J2" s="145" t="s">
        <v>175</v>
      </c>
      <c r="K2" s="145"/>
      <c r="L2" s="145"/>
      <c r="M2" s="145"/>
      <c r="N2" s="145"/>
      <c r="O2" s="145"/>
      <c r="P2" s="145"/>
    </row>
    <row r="3" spans="1:19" s="38" customFormat="1" ht="12" customHeight="1">
      <c r="A3" s="37"/>
      <c r="C3" s="4"/>
      <c r="D3" s="4"/>
      <c r="E3" s="4"/>
      <c r="F3" s="4"/>
      <c r="G3" s="4"/>
      <c r="H3" s="3"/>
      <c r="I3" s="3"/>
      <c r="J3" s="145"/>
      <c r="K3" s="145"/>
      <c r="L3" s="145"/>
      <c r="M3" s="145"/>
      <c r="N3" s="145"/>
      <c r="O3" s="145"/>
      <c r="P3" s="145"/>
    </row>
    <row r="4" spans="1:19" s="36" customFormat="1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146" t="s">
        <v>194</v>
      </c>
      <c r="M4" s="146"/>
      <c r="N4" s="146"/>
      <c r="O4" s="146"/>
      <c r="P4" s="146"/>
      <c r="Q4" s="2"/>
    </row>
    <row r="5" spans="1:19" s="36" customFormat="1" ht="15.75" customHeight="1">
      <c r="A5" s="155" t="s">
        <v>11</v>
      </c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2"/>
    </row>
    <row r="6" spans="1:19" s="36" customFormat="1" ht="19.5" customHeight="1">
      <c r="A6" s="156" t="s">
        <v>8</v>
      </c>
      <c r="B6" s="156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2"/>
    </row>
    <row r="7" spans="1:19" s="36" customFormat="1" ht="11.25" customHeight="1">
      <c r="A7" s="154" t="s">
        <v>0</v>
      </c>
      <c r="B7" s="154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1" t="s">
        <v>1</v>
      </c>
      <c r="Q7" s="2"/>
    </row>
    <row r="8" spans="1:19" s="13" customFormat="1" ht="15.75" customHeight="1">
      <c r="A8" s="140" t="s">
        <v>182</v>
      </c>
      <c r="B8" s="140" t="s">
        <v>12</v>
      </c>
      <c r="C8" s="140" t="s">
        <v>13</v>
      </c>
      <c r="D8" s="140" t="s">
        <v>14</v>
      </c>
      <c r="E8" s="143" t="s">
        <v>9</v>
      </c>
      <c r="F8" s="143"/>
      <c r="G8" s="143"/>
      <c r="H8" s="143"/>
      <c r="I8" s="143"/>
      <c r="J8" s="138" t="s">
        <v>2</v>
      </c>
      <c r="K8" s="138"/>
      <c r="L8" s="138"/>
      <c r="M8" s="138"/>
      <c r="N8" s="138"/>
      <c r="O8" s="138"/>
      <c r="P8" s="137" t="s">
        <v>15</v>
      </c>
      <c r="Q8" s="10"/>
    </row>
    <row r="9" spans="1:19" s="13" customFormat="1" ht="11.25">
      <c r="A9" s="140"/>
      <c r="B9" s="140"/>
      <c r="C9" s="140"/>
      <c r="D9" s="140"/>
      <c r="E9" s="138" t="s">
        <v>3</v>
      </c>
      <c r="F9" s="139" t="s">
        <v>16</v>
      </c>
      <c r="G9" s="140" t="s">
        <v>17</v>
      </c>
      <c r="H9" s="140"/>
      <c r="I9" s="141" t="s">
        <v>18</v>
      </c>
      <c r="J9" s="138" t="str">
        <f>E9</f>
        <v>усього</v>
      </c>
      <c r="K9" s="139" t="s">
        <v>19</v>
      </c>
      <c r="L9" s="139" t="s">
        <v>16</v>
      </c>
      <c r="M9" s="140" t="s">
        <v>17</v>
      </c>
      <c r="N9" s="140"/>
      <c r="O9" s="139" t="s">
        <v>18</v>
      </c>
      <c r="P9" s="137"/>
      <c r="Q9" s="10"/>
    </row>
    <row r="10" spans="1:19" s="13" customFormat="1" ht="108.75" customHeight="1">
      <c r="A10" s="140"/>
      <c r="B10" s="140"/>
      <c r="C10" s="140"/>
      <c r="D10" s="140"/>
      <c r="E10" s="138"/>
      <c r="F10" s="139"/>
      <c r="G10" s="27" t="s">
        <v>20</v>
      </c>
      <c r="H10" s="27" t="s">
        <v>21</v>
      </c>
      <c r="I10" s="141"/>
      <c r="J10" s="138"/>
      <c r="K10" s="139"/>
      <c r="L10" s="139"/>
      <c r="M10" s="27" t="s">
        <v>20</v>
      </c>
      <c r="N10" s="27" t="s">
        <v>21</v>
      </c>
      <c r="O10" s="139"/>
      <c r="P10" s="137"/>
      <c r="Q10" s="10"/>
    </row>
    <row r="11" spans="1:19" s="13" customFormat="1" ht="15.75" customHeight="1">
      <c r="A11" s="27">
        <v>1</v>
      </c>
      <c r="B11" s="42">
        <v>2</v>
      </c>
      <c r="C11" s="42">
        <v>3</v>
      </c>
      <c r="D11" s="27">
        <v>4</v>
      </c>
      <c r="E11" s="27">
        <v>5</v>
      </c>
      <c r="F11" s="43">
        <v>6</v>
      </c>
      <c r="G11" s="27">
        <v>7</v>
      </c>
      <c r="H11" s="27">
        <v>8</v>
      </c>
      <c r="I11" s="44">
        <v>9</v>
      </c>
      <c r="J11" s="27">
        <v>10</v>
      </c>
      <c r="K11" s="43">
        <v>11</v>
      </c>
      <c r="L11" s="43">
        <v>12</v>
      </c>
      <c r="M11" s="27">
        <v>13</v>
      </c>
      <c r="N11" s="27">
        <v>14</v>
      </c>
      <c r="O11" s="43">
        <v>15</v>
      </c>
      <c r="P11" s="45">
        <v>16</v>
      </c>
      <c r="Q11" s="10"/>
    </row>
    <row r="12" spans="1:19" s="52" customFormat="1" ht="15" customHeight="1">
      <c r="A12" s="46" t="s">
        <v>22</v>
      </c>
      <c r="B12" s="47"/>
      <c r="C12" s="48"/>
      <c r="D12" s="49" t="s">
        <v>23</v>
      </c>
      <c r="E12" s="50">
        <f t="shared" ref="E12:P12" si="0">E13</f>
        <v>80486702</v>
      </c>
      <c r="F12" s="50">
        <f t="shared" si="0"/>
        <v>80486702</v>
      </c>
      <c r="G12" s="50">
        <f t="shared" si="0"/>
        <v>48064324</v>
      </c>
      <c r="H12" s="50">
        <f t="shared" si="0"/>
        <v>6197307</v>
      </c>
      <c r="I12" s="50">
        <f t="shared" si="0"/>
        <v>0</v>
      </c>
      <c r="J12" s="50">
        <f t="shared" si="0"/>
        <v>17484760</v>
      </c>
      <c r="K12" s="50">
        <f t="shared" si="0"/>
        <v>16691859</v>
      </c>
      <c r="L12" s="50">
        <f t="shared" si="0"/>
        <v>792901</v>
      </c>
      <c r="M12" s="50">
        <f t="shared" si="0"/>
        <v>1000</v>
      </c>
      <c r="N12" s="50">
        <f t="shared" si="0"/>
        <v>0</v>
      </c>
      <c r="O12" s="50">
        <f t="shared" si="0"/>
        <v>16691859</v>
      </c>
      <c r="P12" s="50">
        <f t="shared" si="0"/>
        <v>97971462</v>
      </c>
      <c r="Q12" s="51"/>
      <c r="S12" s="53"/>
    </row>
    <row r="13" spans="1:19" s="13" customFormat="1" ht="17.25" customHeight="1">
      <c r="A13" s="54" t="s">
        <v>24</v>
      </c>
      <c r="B13" s="55"/>
      <c r="C13" s="17"/>
      <c r="D13" s="18" t="s">
        <v>23</v>
      </c>
      <c r="E13" s="56">
        <f t="shared" ref="E13:P13" si="1">E14+E17+E38+E47+E68+E72+E75+E78+E89</f>
        <v>80486702</v>
      </c>
      <c r="F13" s="56">
        <f t="shared" si="1"/>
        <v>80486702</v>
      </c>
      <c r="G13" s="56">
        <f t="shared" si="1"/>
        <v>48064324</v>
      </c>
      <c r="H13" s="56">
        <f t="shared" si="1"/>
        <v>6197307</v>
      </c>
      <c r="I13" s="56">
        <f t="shared" si="1"/>
        <v>0</v>
      </c>
      <c r="J13" s="56">
        <f t="shared" si="1"/>
        <v>17484760</v>
      </c>
      <c r="K13" s="56">
        <f t="shared" si="1"/>
        <v>16691859</v>
      </c>
      <c r="L13" s="56">
        <f t="shared" si="1"/>
        <v>792901</v>
      </c>
      <c r="M13" s="56">
        <f t="shared" si="1"/>
        <v>1000</v>
      </c>
      <c r="N13" s="56">
        <f t="shared" si="1"/>
        <v>0</v>
      </c>
      <c r="O13" s="56">
        <f t="shared" si="1"/>
        <v>16691859</v>
      </c>
      <c r="P13" s="56">
        <f t="shared" si="1"/>
        <v>97971462</v>
      </c>
      <c r="Q13" s="56" t="e">
        <f>Q14+Q17+Q38+Q47+Q68+Q72+Q75+Q78+#REF!+#REF!+#REF!+Q89+#REF!</f>
        <v>#REF!</v>
      </c>
      <c r="R13" s="56" t="e">
        <f>R14+R17+R38+R47+R68+R72+R75+R78+#REF!+#REF!+#REF!+R89+#REF!</f>
        <v>#REF!</v>
      </c>
    </row>
    <row r="14" spans="1:19" s="13" customFormat="1" ht="16.899999999999999" customHeight="1">
      <c r="A14" s="54"/>
      <c r="B14" s="54" t="s">
        <v>25</v>
      </c>
      <c r="C14" s="17"/>
      <c r="D14" s="18" t="s">
        <v>26</v>
      </c>
      <c r="E14" s="56">
        <f>E15+E16</f>
        <v>15315925</v>
      </c>
      <c r="F14" s="56">
        <f t="shared" ref="F14:P14" si="2">F15+F16</f>
        <v>15315925</v>
      </c>
      <c r="G14" s="56">
        <f t="shared" si="2"/>
        <v>11265000</v>
      </c>
      <c r="H14" s="56">
        <f t="shared" si="2"/>
        <v>450000</v>
      </c>
      <c r="I14" s="56">
        <f t="shared" si="2"/>
        <v>0</v>
      </c>
      <c r="J14" s="56">
        <f t="shared" si="2"/>
        <v>1639129</v>
      </c>
      <c r="K14" s="56">
        <f t="shared" si="2"/>
        <v>1639129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>
        <f t="shared" si="2"/>
        <v>1639129</v>
      </c>
      <c r="P14" s="56">
        <f t="shared" si="2"/>
        <v>16955054</v>
      </c>
      <c r="Q14" s="56" t="e">
        <f>#REF!+Q15</f>
        <v>#REF!</v>
      </c>
      <c r="R14" s="56" t="e">
        <f>#REF!+R15</f>
        <v>#REF!</v>
      </c>
    </row>
    <row r="15" spans="1:19" s="13" customFormat="1" ht="36" customHeight="1">
      <c r="A15" s="57" t="s">
        <v>27</v>
      </c>
      <c r="B15" s="27" t="s">
        <v>28</v>
      </c>
      <c r="C15" s="27" t="s">
        <v>29</v>
      </c>
      <c r="D15" s="19" t="s">
        <v>30</v>
      </c>
      <c r="E15" s="5">
        <f>F15</f>
        <v>15283925</v>
      </c>
      <c r="F15" s="6">
        <f>13579000+679925+10000+55000+360000+150000+50000-70000+470000</f>
        <v>15283925</v>
      </c>
      <c r="G15" s="6">
        <f>10465000+300000+500000</f>
        <v>11265000</v>
      </c>
      <c r="H15" s="6">
        <f>420000+90000+100000-70000-90000</f>
        <v>450000</v>
      </c>
      <c r="I15" s="5">
        <v>0</v>
      </c>
      <c r="J15" s="5">
        <f>K15</f>
        <v>1639129</v>
      </c>
      <c r="K15" s="6">
        <f>68129+1236235+134765+200000</f>
        <v>1639129</v>
      </c>
      <c r="L15" s="5">
        <v>0</v>
      </c>
      <c r="M15" s="5">
        <v>0</v>
      </c>
      <c r="N15" s="5">
        <v>0</v>
      </c>
      <c r="O15" s="5">
        <f>K15</f>
        <v>1639129</v>
      </c>
      <c r="P15" s="58">
        <f>E15+J15</f>
        <v>16923054</v>
      </c>
      <c r="Q15" s="10"/>
    </row>
    <row r="16" spans="1:19" s="13" customFormat="1" ht="30" customHeight="1">
      <c r="A16" s="59" t="s">
        <v>139</v>
      </c>
      <c r="B16" s="59" t="s">
        <v>135</v>
      </c>
      <c r="C16" s="60" t="s">
        <v>129</v>
      </c>
      <c r="D16" s="61" t="s">
        <v>140</v>
      </c>
      <c r="E16" s="5">
        <f>F16</f>
        <v>32000</v>
      </c>
      <c r="F16" s="62">
        <f>17000+15000</f>
        <v>32000</v>
      </c>
      <c r="G16" s="63">
        <v>0</v>
      </c>
      <c r="H16" s="63">
        <v>0</v>
      </c>
      <c r="I16" s="5">
        <v>0</v>
      </c>
      <c r="J16" s="5">
        <v>0</v>
      </c>
      <c r="K16" s="63">
        <v>0</v>
      </c>
      <c r="L16" s="5">
        <v>0</v>
      </c>
      <c r="M16" s="5">
        <v>0</v>
      </c>
      <c r="N16" s="5">
        <v>0</v>
      </c>
      <c r="O16" s="5">
        <v>0</v>
      </c>
      <c r="P16" s="58">
        <f>E16+J16</f>
        <v>32000</v>
      </c>
      <c r="Q16" s="23"/>
    </row>
    <row r="17" spans="1:19" s="13" customFormat="1" ht="15" customHeight="1">
      <c r="A17" s="17"/>
      <c r="B17" s="17">
        <v>1000</v>
      </c>
      <c r="C17" s="17"/>
      <c r="D17" s="64" t="s">
        <v>31</v>
      </c>
      <c r="E17" s="65">
        <f t="shared" ref="E17:P17" si="3">E18+E19+E23+E28+E31+E33+E35+E36</f>
        <v>46960987</v>
      </c>
      <c r="F17" s="65">
        <f t="shared" si="3"/>
        <v>46960987</v>
      </c>
      <c r="G17" s="65">
        <f t="shared" si="3"/>
        <v>32537324</v>
      </c>
      <c r="H17" s="65">
        <f t="shared" si="3"/>
        <v>3841784</v>
      </c>
      <c r="I17" s="65">
        <f t="shared" si="3"/>
        <v>0</v>
      </c>
      <c r="J17" s="65">
        <f t="shared" si="3"/>
        <v>5358239</v>
      </c>
      <c r="K17" s="65">
        <f t="shared" si="3"/>
        <v>4689338</v>
      </c>
      <c r="L17" s="65">
        <f t="shared" si="3"/>
        <v>668901</v>
      </c>
      <c r="M17" s="65">
        <f t="shared" si="3"/>
        <v>0</v>
      </c>
      <c r="N17" s="65">
        <f t="shared" si="3"/>
        <v>0</v>
      </c>
      <c r="O17" s="65">
        <f t="shared" si="3"/>
        <v>4689338</v>
      </c>
      <c r="P17" s="65">
        <f t="shared" si="3"/>
        <v>52319226</v>
      </c>
      <c r="Q17" s="10"/>
      <c r="S17" s="53"/>
    </row>
    <row r="18" spans="1:19" s="13" customFormat="1" ht="21" customHeight="1">
      <c r="A18" s="14" t="s">
        <v>32</v>
      </c>
      <c r="B18" s="14" t="s">
        <v>33</v>
      </c>
      <c r="C18" s="14" t="s">
        <v>34</v>
      </c>
      <c r="D18" s="15" t="s">
        <v>35</v>
      </c>
      <c r="E18" s="8">
        <f>F18</f>
        <v>10346528</v>
      </c>
      <c r="F18" s="9">
        <f>10880580+960000+15000-400000-60000+640000+50000-91274-1477778-170000</f>
        <v>10346528</v>
      </c>
      <c r="G18" s="9">
        <f>7931000+300000-1277778</f>
        <v>6953222</v>
      </c>
      <c r="H18" s="9">
        <f>672000+540000+200000-400000-60000-160000</f>
        <v>792000</v>
      </c>
      <c r="I18" s="11">
        <v>0</v>
      </c>
      <c r="J18" s="8">
        <f>L18+K18</f>
        <v>2960794</v>
      </c>
      <c r="K18" s="67">
        <f>50000+2925000+8480-378126-50000+6700+18740+70000</f>
        <v>2650794</v>
      </c>
      <c r="L18" s="9">
        <f>300000+10000</f>
        <v>310000</v>
      </c>
      <c r="M18" s="8">
        <v>0</v>
      </c>
      <c r="N18" s="8">
        <v>0</v>
      </c>
      <c r="O18" s="8">
        <f t="shared" ref="O18:O19" si="4">K18</f>
        <v>2650794</v>
      </c>
      <c r="P18" s="29">
        <f>E18+J18</f>
        <v>13307322</v>
      </c>
      <c r="Q18" s="10"/>
    </row>
    <row r="19" spans="1:19" s="13" customFormat="1" ht="36" customHeight="1">
      <c r="A19" s="14" t="s">
        <v>37</v>
      </c>
      <c r="B19" s="14" t="s">
        <v>38</v>
      </c>
      <c r="C19" s="14" t="s">
        <v>39</v>
      </c>
      <c r="D19" s="15" t="s">
        <v>158</v>
      </c>
      <c r="E19" s="28">
        <f>E20+E22+E21</f>
        <v>14026013</v>
      </c>
      <c r="F19" s="28">
        <f t="shared" ref="F19:P19" si="5">F20+F22+F21</f>
        <v>14026013</v>
      </c>
      <c r="G19" s="28">
        <f t="shared" si="5"/>
        <v>7122400</v>
      </c>
      <c r="H19" s="28">
        <f t="shared" si="5"/>
        <v>2995000</v>
      </c>
      <c r="I19" s="28">
        <f t="shared" si="5"/>
        <v>0</v>
      </c>
      <c r="J19" s="28">
        <f t="shared" si="5"/>
        <v>2348544</v>
      </c>
      <c r="K19" s="28">
        <f t="shared" si="5"/>
        <v>2038544</v>
      </c>
      <c r="L19" s="28">
        <f t="shared" si="5"/>
        <v>310000</v>
      </c>
      <c r="M19" s="28">
        <f t="shared" si="5"/>
        <v>0</v>
      </c>
      <c r="N19" s="28">
        <f t="shared" si="5"/>
        <v>0</v>
      </c>
      <c r="O19" s="8">
        <f t="shared" si="4"/>
        <v>2038544</v>
      </c>
      <c r="P19" s="28">
        <f t="shared" si="5"/>
        <v>16374557</v>
      </c>
      <c r="Q19" s="10"/>
    </row>
    <row r="20" spans="1:19" s="13" customFormat="1" ht="22.5" customHeight="1">
      <c r="A20" s="27"/>
      <c r="B20" s="27"/>
      <c r="C20" s="27"/>
      <c r="D20" s="7" t="s">
        <v>36</v>
      </c>
      <c r="E20" s="8">
        <f>F20</f>
        <v>13779213</v>
      </c>
      <c r="F20" s="9">
        <f>12035390+2073823+350000-650000+450000+400000+60000+460000+10000-190000+100000-150000-770000-400000</f>
        <v>13779213</v>
      </c>
      <c r="G20" s="9">
        <f>7621500-150000-125000-410000</f>
        <v>6936500</v>
      </c>
      <c r="H20" s="9">
        <f>2145000+500000+200000+350000+400000+60000-20000-260000-400000</f>
        <v>2975000</v>
      </c>
      <c r="I20" s="11">
        <v>0</v>
      </c>
      <c r="J20" s="8">
        <f>K20+L20</f>
        <v>2348544</v>
      </c>
      <c r="K20" s="9">
        <f>934359+650000+260000+35000+266000-199765-1400+9350+85000</f>
        <v>2038544</v>
      </c>
      <c r="L20" s="9">
        <v>310000</v>
      </c>
      <c r="M20" s="8">
        <v>0</v>
      </c>
      <c r="N20" s="8">
        <v>0</v>
      </c>
      <c r="O20" s="8">
        <f>K20</f>
        <v>2038544</v>
      </c>
      <c r="P20" s="12">
        <f>E20+J20</f>
        <v>16127757</v>
      </c>
      <c r="Q20" s="10"/>
    </row>
    <row r="21" spans="1:19" s="13" customFormat="1" ht="93.75" customHeight="1">
      <c r="A21" s="27"/>
      <c r="B21" s="27"/>
      <c r="C21" s="27"/>
      <c r="D21" s="7" t="s">
        <v>160</v>
      </c>
      <c r="E21" s="8">
        <f>F21</f>
        <v>20000</v>
      </c>
      <c r="F21" s="66">
        <f>H21</f>
        <v>20000</v>
      </c>
      <c r="G21" s="8">
        <v>0</v>
      </c>
      <c r="H21" s="9">
        <v>20000</v>
      </c>
      <c r="I21" s="11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12">
        <f>E21+J21</f>
        <v>20000</v>
      </c>
      <c r="Q21" s="10"/>
    </row>
    <row r="22" spans="1:19" s="13" customFormat="1" ht="65.25" customHeight="1">
      <c r="A22" s="27"/>
      <c r="B22" s="27"/>
      <c r="C22" s="27"/>
      <c r="D22" s="7" t="s">
        <v>40</v>
      </c>
      <c r="E22" s="8">
        <f>F22</f>
        <v>226800</v>
      </c>
      <c r="F22" s="67">
        <v>226800</v>
      </c>
      <c r="G22" s="9">
        <v>185900</v>
      </c>
      <c r="H22" s="8">
        <v>0</v>
      </c>
      <c r="I22" s="11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12">
        <f>E22+J22</f>
        <v>226800</v>
      </c>
      <c r="Q22" s="10"/>
    </row>
    <row r="23" spans="1:19" s="13" customFormat="1" ht="34.5" customHeight="1">
      <c r="A23" s="14" t="s">
        <v>41</v>
      </c>
      <c r="B23" s="14" t="s">
        <v>42</v>
      </c>
      <c r="C23" s="14" t="s">
        <v>39</v>
      </c>
      <c r="D23" s="15" t="s">
        <v>159</v>
      </c>
      <c r="E23" s="28">
        <f>F23</f>
        <v>21555900</v>
      </c>
      <c r="F23" s="20">
        <v>21555900</v>
      </c>
      <c r="G23" s="20">
        <v>17700400</v>
      </c>
      <c r="H23" s="28">
        <v>0</v>
      </c>
      <c r="I23" s="31">
        <v>0</v>
      </c>
      <c r="J23" s="28">
        <v>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9">
        <f>E23+J23</f>
        <v>21555900</v>
      </c>
      <c r="Q23" s="10"/>
    </row>
    <row r="24" spans="1:19" s="13" customFormat="1" ht="15.75" customHeight="1">
      <c r="A24" s="140" t="s">
        <v>182</v>
      </c>
      <c r="B24" s="140" t="s">
        <v>12</v>
      </c>
      <c r="C24" s="140" t="s">
        <v>13</v>
      </c>
      <c r="D24" s="140" t="s">
        <v>14</v>
      </c>
      <c r="E24" s="143" t="s">
        <v>9</v>
      </c>
      <c r="F24" s="143"/>
      <c r="G24" s="143"/>
      <c r="H24" s="143"/>
      <c r="I24" s="143"/>
      <c r="J24" s="138" t="s">
        <v>2</v>
      </c>
      <c r="K24" s="138"/>
      <c r="L24" s="138"/>
      <c r="M24" s="138"/>
      <c r="N24" s="138"/>
      <c r="O24" s="138"/>
      <c r="P24" s="137" t="s">
        <v>15</v>
      </c>
      <c r="Q24" s="10"/>
    </row>
    <row r="25" spans="1:19" s="13" customFormat="1" ht="11.25">
      <c r="A25" s="140"/>
      <c r="B25" s="140"/>
      <c r="C25" s="140"/>
      <c r="D25" s="140"/>
      <c r="E25" s="138" t="s">
        <v>3</v>
      </c>
      <c r="F25" s="139" t="s">
        <v>16</v>
      </c>
      <c r="G25" s="140" t="s">
        <v>17</v>
      </c>
      <c r="H25" s="140"/>
      <c r="I25" s="141" t="s">
        <v>18</v>
      </c>
      <c r="J25" s="138" t="str">
        <f>E25</f>
        <v>усього</v>
      </c>
      <c r="K25" s="139" t="s">
        <v>19</v>
      </c>
      <c r="L25" s="139" t="s">
        <v>16</v>
      </c>
      <c r="M25" s="140" t="s">
        <v>17</v>
      </c>
      <c r="N25" s="140"/>
      <c r="O25" s="139" t="s">
        <v>18</v>
      </c>
      <c r="P25" s="137"/>
      <c r="Q25" s="10"/>
    </row>
    <row r="26" spans="1:19" s="13" customFormat="1" ht="108.75" customHeight="1">
      <c r="A26" s="140"/>
      <c r="B26" s="140"/>
      <c r="C26" s="140"/>
      <c r="D26" s="140"/>
      <c r="E26" s="138"/>
      <c r="F26" s="139"/>
      <c r="G26" s="133" t="s">
        <v>20</v>
      </c>
      <c r="H26" s="133" t="s">
        <v>21</v>
      </c>
      <c r="I26" s="141"/>
      <c r="J26" s="138"/>
      <c r="K26" s="139"/>
      <c r="L26" s="139"/>
      <c r="M26" s="133" t="s">
        <v>20</v>
      </c>
      <c r="N26" s="133" t="s">
        <v>21</v>
      </c>
      <c r="O26" s="139"/>
      <c r="P26" s="137"/>
      <c r="Q26" s="10"/>
    </row>
    <row r="27" spans="1:19" s="13" customFormat="1" ht="17.25" customHeight="1">
      <c r="A27" s="27">
        <v>1</v>
      </c>
      <c r="B27" s="42">
        <v>2</v>
      </c>
      <c r="C27" s="42">
        <v>3</v>
      </c>
      <c r="D27" s="27">
        <v>4</v>
      </c>
      <c r="E27" s="17">
        <v>5</v>
      </c>
      <c r="F27" s="43">
        <v>6</v>
      </c>
      <c r="G27" s="27">
        <v>7</v>
      </c>
      <c r="H27" s="69">
        <v>8</v>
      </c>
      <c r="I27" s="70">
        <v>9</v>
      </c>
      <c r="J27" s="69">
        <v>10</v>
      </c>
      <c r="K27" s="71">
        <v>11</v>
      </c>
      <c r="L27" s="71">
        <v>12</v>
      </c>
      <c r="M27" s="69">
        <v>13</v>
      </c>
      <c r="N27" s="69">
        <v>14</v>
      </c>
      <c r="O27" s="71">
        <v>15</v>
      </c>
      <c r="P27" s="72">
        <v>16</v>
      </c>
      <c r="Q27" s="10"/>
    </row>
    <row r="28" spans="1:19" s="13" customFormat="1" ht="27" customHeight="1">
      <c r="A28" s="14" t="s">
        <v>43</v>
      </c>
      <c r="B28" s="27">
        <v>1160</v>
      </c>
      <c r="C28" s="14" t="s">
        <v>44</v>
      </c>
      <c r="D28" s="15" t="s">
        <v>45</v>
      </c>
      <c r="E28" s="8">
        <f t="shared" ref="E28:E30" si="6">F28</f>
        <v>969199</v>
      </c>
      <c r="F28" s="73">
        <f>F29+F30</f>
        <v>969199</v>
      </c>
      <c r="G28" s="73">
        <f>G29+G30</f>
        <v>716756</v>
      </c>
      <c r="H28" s="73">
        <f>H29+H30</f>
        <v>54784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74">
        <f>J28+E28</f>
        <v>969199</v>
      </c>
      <c r="Q28" s="10"/>
    </row>
    <row r="29" spans="1:19" s="77" customFormat="1" ht="27" customHeight="1">
      <c r="A29" s="75"/>
      <c r="B29" s="43"/>
      <c r="C29" s="75"/>
      <c r="D29" s="7" t="str">
        <f>D20</f>
        <v>в т.ч.  за рахунок коштів місцевого бюджету</v>
      </c>
      <c r="E29" s="8">
        <f t="shared" si="6"/>
        <v>337203</v>
      </c>
      <c r="F29" s="9">
        <f>265000+120000-47797</f>
        <v>337203</v>
      </c>
      <c r="G29" s="30">
        <f>178143+100000-38835</f>
        <v>239308</v>
      </c>
      <c r="H29" s="9">
        <f>10000+15000</f>
        <v>25000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68">
        <f>J29+E29</f>
        <v>337203</v>
      </c>
      <c r="Q29" s="76"/>
    </row>
    <row r="30" spans="1:19" s="77" customFormat="1" ht="22.5" customHeight="1">
      <c r="A30" s="75"/>
      <c r="B30" s="43"/>
      <c r="C30" s="75"/>
      <c r="D30" s="7" t="s">
        <v>46</v>
      </c>
      <c r="E30" s="8">
        <f t="shared" si="6"/>
        <v>631996</v>
      </c>
      <c r="F30" s="9">
        <f>540857+47797+43342</f>
        <v>631996</v>
      </c>
      <c r="G30" s="30">
        <f>403073+38835+35540</f>
        <v>477448</v>
      </c>
      <c r="H30" s="9">
        <v>29784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f>J30+E30</f>
        <v>631996</v>
      </c>
      <c r="Q30" s="76"/>
    </row>
    <row r="31" spans="1:19" s="13" customFormat="1" ht="44.25" customHeight="1">
      <c r="A31" s="14" t="s">
        <v>47</v>
      </c>
      <c r="B31" s="27">
        <v>1200</v>
      </c>
      <c r="C31" s="14" t="s">
        <v>44</v>
      </c>
      <c r="D31" s="15" t="s">
        <v>48</v>
      </c>
      <c r="E31" s="78">
        <f t="shared" ref="E31:E32" si="7">F31</f>
        <v>41011</v>
      </c>
      <c r="F31" s="78">
        <f>F32</f>
        <v>41011</v>
      </c>
      <c r="G31" s="79">
        <f>G32</f>
        <v>33215</v>
      </c>
      <c r="H31" s="80">
        <f>H32</f>
        <v>0</v>
      </c>
      <c r="I31" s="80">
        <f t="shared" ref="I31:O31" si="8">I32</f>
        <v>0</v>
      </c>
      <c r="J31" s="80">
        <f t="shared" si="8"/>
        <v>0</v>
      </c>
      <c r="K31" s="80">
        <f t="shared" si="8"/>
        <v>0</v>
      </c>
      <c r="L31" s="80">
        <f t="shared" si="8"/>
        <v>0</v>
      </c>
      <c r="M31" s="80">
        <f t="shared" si="8"/>
        <v>0</v>
      </c>
      <c r="N31" s="80">
        <f t="shared" si="8"/>
        <v>0</v>
      </c>
      <c r="O31" s="80">
        <f t="shared" si="8"/>
        <v>0</v>
      </c>
      <c r="P31" s="29">
        <f>E31+J31</f>
        <v>41011</v>
      </c>
      <c r="Q31" s="10"/>
    </row>
    <row r="32" spans="1:19" s="13" customFormat="1" ht="54.75" customHeight="1">
      <c r="A32" s="27"/>
      <c r="B32" s="27"/>
      <c r="C32" s="27"/>
      <c r="D32" s="81" t="s">
        <v>49</v>
      </c>
      <c r="E32" s="8">
        <f t="shared" si="7"/>
        <v>41011</v>
      </c>
      <c r="F32" s="34">
        <v>41011</v>
      </c>
      <c r="G32" s="34">
        <v>33215</v>
      </c>
      <c r="H32" s="80">
        <f t="shared" ref="H32:O32" si="9">H38</f>
        <v>0</v>
      </c>
      <c r="I32" s="80">
        <f t="shared" si="9"/>
        <v>0</v>
      </c>
      <c r="J32" s="80">
        <f t="shared" si="9"/>
        <v>0</v>
      </c>
      <c r="K32" s="80">
        <f t="shared" si="9"/>
        <v>0</v>
      </c>
      <c r="L32" s="80">
        <f t="shared" si="9"/>
        <v>0</v>
      </c>
      <c r="M32" s="80">
        <f t="shared" si="9"/>
        <v>0</v>
      </c>
      <c r="N32" s="80">
        <f t="shared" si="9"/>
        <v>0</v>
      </c>
      <c r="O32" s="80">
        <f t="shared" si="9"/>
        <v>0</v>
      </c>
      <c r="P32" s="29">
        <f>E32+J32</f>
        <v>41011</v>
      </c>
      <c r="Q32" s="10"/>
    </row>
    <row r="33" spans="1:18" s="13" customFormat="1" ht="63.75" customHeight="1">
      <c r="A33" s="27" t="s">
        <v>170</v>
      </c>
      <c r="B33" s="27" t="s">
        <v>171</v>
      </c>
      <c r="C33" s="27" t="s">
        <v>44</v>
      </c>
      <c r="D33" s="82" t="s">
        <v>172</v>
      </c>
      <c r="E33" s="8">
        <f>E34</f>
        <v>13824</v>
      </c>
      <c r="F33" s="35">
        <f>F34</f>
        <v>13824</v>
      </c>
      <c r="G33" s="35">
        <f>G34</f>
        <v>11331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29">
        <f t="shared" ref="P33:P34" si="10">E33+J33</f>
        <v>13824</v>
      </c>
      <c r="Q33" s="10">
        <v>13824</v>
      </c>
    </row>
    <row r="34" spans="1:18" s="13" customFormat="1" ht="71.25" customHeight="1">
      <c r="A34" s="27" t="s">
        <v>173</v>
      </c>
      <c r="B34" s="27" t="s">
        <v>173</v>
      </c>
      <c r="C34" s="27" t="s">
        <v>173</v>
      </c>
      <c r="D34" s="81" t="s">
        <v>188</v>
      </c>
      <c r="E34" s="8">
        <f>F34</f>
        <v>13824</v>
      </c>
      <c r="F34" s="33">
        <v>13824</v>
      </c>
      <c r="G34" s="83">
        <v>11331</v>
      </c>
      <c r="H34" s="80">
        <v>0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0</v>
      </c>
      <c r="P34" s="29">
        <f t="shared" si="10"/>
        <v>13824</v>
      </c>
      <c r="Q34" s="10">
        <v>13824</v>
      </c>
    </row>
    <row r="35" spans="1:18" s="13" customFormat="1" ht="47.25" customHeight="1">
      <c r="A35" s="14" t="s">
        <v>184</v>
      </c>
      <c r="B35" s="134">
        <v>1271</v>
      </c>
      <c r="C35" s="134" t="s">
        <v>44</v>
      </c>
      <c r="D35" s="82" t="s">
        <v>187</v>
      </c>
      <c r="E35" s="33">
        <v>8512</v>
      </c>
      <c r="F35" s="33">
        <v>8512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0</v>
      </c>
      <c r="N35" s="80">
        <v>0</v>
      </c>
      <c r="O35" s="80">
        <v>0</v>
      </c>
      <c r="P35" s="29">
        <f t="shared" ref="P35:P36" si="11">E35+J35</f>
        <v>8512</v>
      </c>
      <c r="Q35" s="10">
        <v>13824</v>
      </c>
    </row>
    <row r="36" spans="1:18" s="13" customFormat="1" ht="45" customHeight="1">
      <c r="A36" s="14" t="s">
        <v>183</v>
      </c>
      <c r="B36" s="134">
        <v>1272</v>
      </c>
      <c r="C36" s="134" t="s">
        <v>44</v>
      </c>
      <c r="D36" s="82" t="s">
        <v>186</v>
      </c>
      <c r="E36" s="80">
        <v>0</v>
      </c>
      <c r="F36" s="80">
        <v>0</v>
      </c>
      <c r="G36" s="80">
        <v>0</v>
      </c>
      <c r="H36" s="80">
        <v>0</v>
      </c>
      <c r="I36" s="80">
        <v>0</v>
      </c>
      <c r="J36" s="80">
        <f>J37</f>
        <v>48901</v>
      </c>
      <c r="K36" s="80">
        <f t="shared" ref="K36:O36" si="12">K37</f>
        <v>0</v>
      </c>
      <c r="L36" s="80">
        <f t="shared" si="12"/>
        <v>48901</v>
      </c>
      <c r="M36" s="80">
        <f t="shared" si="12"/>
        <v>0</v>
      </c>
      <c r="N36" s="80">
        <f t="shared" si="12"/>
        <v>0</v>
      </c>
      <c r="O36" s="80">
        <f t="shared" si="12"/>
        <v>0</v>
      </c>
      <c r="P36" s="29">
        <f t="shared" si="11"/>
        <v>48901</v>
      </c>
      <c r="Q36" s="10">
        <v>13824</v>
      </c>
    </row>
    <row r="37" spans="1:18" s="13" customFormat="1" ht="39" customHeight="1">
      <c r="A37" s="134" t="s">
        <v>173</v>
      </c>
      <c r="B37" s="134" t="s">
        <v>173</v>
      </c>
      <c r="C37" s="134" t="s">
        <v>173</v>
      </c>
      <c r="D37" s="81" t="s">
        <v>185</v>
      </c>
      <c r="E37" s="8">
        <f>F37</f>
        <v>0</v>
      </c>
      <c r="F37" s="8">
        <f t="shared" ref="F37:G37" si="13">G37</f>
        <v>0</v>
      </c>
      <c r="G37" s="8">
        <f t="shared" si="13"/>
        <v>0</v>
      </c>
      <c r="H37" s="80">
        <v>0</v>
      </c>
      <c r="I37" s="80">
        <v>0</v>
      </c>
      <c r="J37" s="33">
        <f>L37</f>
        <v>48901</v>
      </c>
      <c r="K37" s="80">
        <v>0</v>
      </c>
      <c r="L37" s="33">
        <v>48901</v>
      </c>
      <c r="M37" s="80">
        <v>0</v>
      </c>
      <c r="N37" s="80">
        <v>0</v>
      </c>
      <c r="O37" s="80">
        <v>0</v>
      </c>
      <c r="P37" s="29">
        <f t="shared" ref="P37" si="14">E37+J37</f>
        <v>48901</v>
      </c>
      <c r="Q37" s="10">
        <v>13824</v>
      </c>
    </row>
    <row r="38" spans="1:18" s="13" customFormat="1" ht="16.149999999999999" customHeight="1">
      <c r="A38" s="17"/>
      <c r="B38" s="17">
        <v>2000</v>
      </c>
      <c r="C38" s="17"/>
      <c r="D38" s="84" t="s">
        <v>50</v>
      </c>
      <c r="E38" s="85">
        <f>E39+E42</f>
        <v>1874297</v>
      </c>
      <c r="F38" s="85">
        <f t="shared" ref="F38:P38" si="15">F39+F42</f>
        <v>1874297</v>
      </c>
      <c r="G38" s="85">
        <f t="shared" si="15"/>
        <v>0</v>
      </c>
      <c r="H38" s="85">
        <f t="shared" si="15"/>
        <v>0</v>
      </c>
      <c r="I38" s="85">
        <f t="shared" si="15"/>
        <v>0</v>
      </c>
      <c r="J38" s="85">
        <f t="shared" si="15"/>
        <v>0</v>
      </c>
      <c r="K38" s="85">
        <f t="shared" si="15"/>
        <v>0</v>
      </c>
      <c r="L38" s="85">
        <f t="shared" si="15"/>
        <v>0</v>
      </c>
      <c r="M38" s="85">
        <f t="shared" si="15"/>
        <v>0</v>
      </c>
      <c r="N38" s="85">
        <f t="shared" si="15"/>
        <v>0</v>
      </c>
      <c r="O38" s="85">
        <f t="shared" si="15"/>
        <v>0</v>
      </c>
      <c r="P38" s="85">
        <f t="shared" si="15"/>
        <v>1874297</v>
      </c>
      <c r="Q38" s="10"/>
    </row>
    <row r="39" spans="1:18" s="13" customFormat="1" ht="42.75" customHeight="1">
      <c r="A39" s="14" t="s">
        <v>51</v>
      </c>
      <c r="B39" s="27">
        <v>2111</v>
      </c>
      <c r="C39" s="27" t="s">
        <v>52</v>
      </c>
      <c r="D39" s="15" t="s">
        <v>53</v>
      </c>
      <c r="E39" s="28">
        <f>F39</f>
        <v>1524297</v>
      </c>
      <c r="F39" s="28">
        <f>F40+F41</f>
        <v>1524297</v>
      </c>
      <c r="G39" s="28">
        <f t="shared" ref="G39:L39" si="16">G40</f>
        <v>0</v>
      </c>
      <c r="H39" s="28">
        <f t="shared" si="16"/>
        <v>0</v>
      </c>
      <c r="I39" s="28">
        <f t="shared" si="16"/>
        <v>0</v>
      </c>
      <c r="J39" s="28">
        <f t="shared" si="16"/>
        <v>0</v>
      </c>
      <c r="K39" s="28">
        <f t="shared" si="16"/>
        <v>0</v>
      </c>
      <c r="L39" s="28">
        <f t="shared" si="16"/>
        <v>0</v>
      </c>
      <c r="M39" s="28">
        <f t="shared" ref="M39:O39" si="17">M40</f>
        <v>0</v>
      </c>
      <c r="N39" s="28">
        <f t="shared" si="17"/>
        <v>0</v>
      </c>
      <c r="O39" s="28">
        <f t="shared" si="17"/>
        <v>0</v>
      </c>
      <c r="P39" s="29">
        <f t="shared" ref="P39:P42" si="18">E39+J39</f>
        <v>1524297</v>
      </c>
      <c r="Q39" s="10"/>
    </row>
    <row r="40" spans="1:18" s="13" customFormat="1" ht="27" customHeight="1">
      <c r="A40" s="27"/>
      <c r="B40" s="27"/>
      <c r="C40" s="27"/>
      <c r="D40" s="7" t="s">
        <v>36</v>
      </c>
      <c r="E40" s="8">
        <f>F40</f>
        <v>1474297</v>
      </c>
      <c r="F40" s="9">
        <f>1125000+43000+170000+88500+47797+20000-20000</f>
        <v>1474297</v>
      </c>
      <c r="G40" s="8">
        <v>0</v>
      </c>
      <c r="H40" s="8">
        <v>0</v>
      </c>
      <c r="I40" s="11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2">
        <f t="shared" si="18"/>
        <v>1474297</v>
      </c>
      <c r="Q40" s="10"/>
    </row>
    <row r="41" spans="1:18" s="13" customFormat="1" ht="55.5" customHeight="1">
      <c r="A41" s="27"/>
      <c r="B41" s="27"/>
      <c r="C41" s="27"/>
      <c r="D41" s="7" t="str">
        <f>D22</f>
        <v>в т.ч. за рахунок дотації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v>
      </c>
      <c r="E41" s="8">
        <f>F41</f>
        <v>50000</v>
      </c>
      <c r="F41" s="9">
        <v>50000</v>
      </c>
      <c r="G41" s="8">
        <v>0</v>
      </c>
      <c r="H41" s="8">
        <v>0</v>
      </c>
      <c r="I41" s="11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12">
        <f t="shared" si="18"/>
        <v>50000</v>
      </c>
      <c r="Q41" s="10"/>
    </row>
    <row r="42" spans="1:18" s="13" customFormat="1" ht="21" customHeight="1">
      <c r="A42" s="14" t="s">
        <v>54</v>
      </c>
      <c r="B42" s="27">
        <v>2144</v>
      </c>
      <c r="C42" s="14" t="s">
        <v>55</v>
      </c>
      <c r="D42" s="15" t="s">
        <v>56</v>
      </c>
      <c r="E42" s="8">
        <f>F42</f>
        <v>350000</v>
      </c>
      <c r="F42" s="9">
        <f>200000+150000</f>
        <v>350000</v>
      </c>
      <c r="G42" s="28">
        <v>0</v>
      </c>
      <c r="H42" s="28">
        <v>0</v>
      </c>
      <c r="I42" s="31">
        <v>0</v>
      </c>
      <c r="J42" s="28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12">
        <f t="shared" si="18"/>
        <v>350000</v>
      </c>
      <c r="Q42" s="10"/>
    </row>
    <row r="43" spans="1:18" s="13" customFormat="1" ht="15.75" customHeight="1">
      <c r="A43" s="150" t="s">
        <v>182</v>
      </c>
      <c r="B43" s="150" t="s">
        <v>12</v>
      </c>
      <c r="C43" s="150" t="s">
        <v>13</v>
      </c>
      <c r="D43" s="150" t="s">
        <v>14</v>
      </c>
      <c r="E43" s="143" t="s">
        <v>9</v>
      </c>
      <c r="F43" s="153"/>
      <c r="G43" s="153"/>
      <c r="H43" s="153"/>
      <c r="I43" s="137"/>
      <c r="J43" s="143" t="s">
        <v>2</v>
      </c>
      <c r="K43" s="153"/>
      <c r="L43" s="153"/>
      <c r="M43" s="153"/>
      <c r="N43" s="153"/>
      <c r="O43" s="137"/>
      <c r="P43" s="147" t="s">
        <v>15</v>
      </c>
      <c r="Q43" s="10"/>
    </row>
    <row r="44" spans="1:18" s="13" customFormat="1" ht="11.25" customHeight="1">
      <c r="A44" s="151"/>
      <c r="B44" s="151"/>
      <c r="C44" s="151"/>
      <c r="D44" s="151"/>
      <c r="E44" s="147" t="s">
        <v>3</v>
      </c>
      <c r="F44" s="157" t="s">
        <v>16</v>
      </c>
      <c r="G44" s="159" t="s">
        <v>17</v>
      </c>
      <c r="H44" s="160"/>
      <c r="I44" s="157" t="s">
        <v>18</v>
      </c>
      <c r="J44" s="147" t="str">
        <f>E44</f>
        <v>усього</v>
      </c>
      <c r="K44" s="157" t="s">
        <v>19</v>
      </c>
      <c r="L44" s="157" t="s">
        <v>16</v>
      </c>
      <c r="M44" s="159" t="s">
        <v>17</v>
      </c>
      <c r="N44" s="160"/>
      <c r="O44" s="157" t="s">
        <v>18</v>
      </c>
      <c r="P44" s="148"/>
      <c r="Q44" s="10"/>
    </row>
    <row r="45" spans="1:18" s="13" customFormat="1" ht="108.75" customHeight="1">
      <c r="A45" s="152"/>
      <c r="B45" s="152"/>
      <c r="C45" s="152"/>
      <c r="D45" s="152"/>
      <c r="E45" s="149"/>
      <c r="F45" s="158"/>
      <c r="G45" s="133" t="s">
        <v>20</v>
      </c>
      <c r="H45" s="133" t="s">
        <v>21</v>
      </c>
      <c r="I45" s="158"/>
      <c r="J45" s="149"/>
      <c r="K45" s="158"/>
      <c r="L45" s="158"/>
      <c r="M45" s="133" t="s">
        <v>20</v>
      </c>
      <c r="N45" s="133" t="s">
        <v>21</v>
      </c>
      <c r="O45" s="158"/>
      <c r="P45" s="149"/>
      <c r="Q45" s="10"/>
    </row>
    <row r="46" spans="1:18" s="13" customFormat="1" ht="19.5" customHeight="1">
      <c r="A46" s="27">
        <v>1</v>
      </c>
      <c r="B46" s="42">
        <v>2</v>
      </c>
      <c r="C46" s="42">
        <v>3</v>
      </c>
      <c r="D46" s="27">
        <v>4</v>
      </c>
      <c r="E46" s="17">
        <v>5</v>
      </c>
      <c r="F46" s="43">
        <v>6</v>
      </c>
      <c r="G46" s="27">
        <v>7</v>
      </c>
      <c r="H46" s="69">
        <v>8</v>
      </c>
      <c r="I46" s="70">
        <v>9</v>
      </c>
      <c r="J46" s="69">
        <v>10</v>
      </c>
      <c r="K46" s="71">
        <v>11</v>
      </c>
      <c r="L46" s="71">
        <v>12</v>
      </c>
      <c r="M46" s="69">
        <v>13</v>
      </c>
      <c r="N46" s="69">
        <v>14</v>
      </c>
      <c r="O46" s="71">
        <v>15</v>
      </c>
      <c r="P46" s="72">
        <v>16</v>
      </c>
      <c r="Q46" s="10"/>
    </row>
    <row r="47" spans="1:18" s="89" customFormat="1" ht="30" customHeight="1">
      <c r="A47" s="86"/>
      <c r="B47" s="87">
        <v>3000</v>
      </c>
      <c r="C47" s="87"/>
      <c r="D47" s="84" t="s">
        <v>57</v>
      </c>
      <c r="E47" s="88">
        <f t="shared" ref="E47:P47" si="19">E49+E50+E48+E57+E60+E61+E58+E51+E53+E56</f>
        <v>4120554</v>
      </c>
      <c r="F47" s="88">
        <f t="shared" si="19"/>
        <v>4120554</v>
      </c>
      <c r="G47" s="88">
        <f t="shared" si="19"/>
        <v>1967000</v>
      </c>
      <c r="H47" s="88">
        <f t="shared" si="19"/>
        <v>40000</v>
      </c>
      <c r="I47" s="88">
        <f t="shared" si="19"/>
        <v>0</v>
      </c>
      <c r="J47" s="88">
        <f t="shared" si="19"/>
        <v>2000</v>
      </c>
      <c r="K47" s="88">
        <f t="shared" si="19"/>
        <v>0</v>
      </c>
      <c r="L47" s="88">
        <f t="shared" si="19"/>
        <v>2000</v>
      </c>
      <c r="M47" s="88">
        <f t="shared" si="19"/>
        <v>0</v>
      </c>
      <c r="N47" s="88">
        <f t="shared" si="19"/>
        <v>0</v>
      </c>
      <c r="O47" s="88">
        <f t="shared" si="19"/>
        <v>0</v>
      </c>
      <c r="P47" s="88">
        <f t="shared" si="19"/>
        <v>4122554</v>
      </c>
      <c r="Q47" s="88" t="e">
        <f>#REF!+Q57+#REF!+Q58+Q51+Q53</f>
        <v>#REF!</v>
      </c>
      <c r="R47" s="88" t="e">
        <f>#REF!+R57+#REF!+R58+R51+R53</f>
        <v>#REF!</v>
      </c>
    </row>
    <row r="48" spans="1:18" s="13" customFormat="1" ht="23.45" customHeight="1">
      <c r="A48" s="14" t="s">
        <v>58</v>
      </c>
      <c r="B48" s="14" t="s">
        <v>59</v>
      </c>
      <c r="C48" s="14" t="s">
        <v>60</v>
      </c>
      <c r="D48" s="15" t="s">
        <v>61</v>
      </c>
      <c r="E48" s="8">
        <f t="shared" ref="E48:E57" si="20">F48</f>
        <v>18000</v>
      </c>
      <c r="F48" s="9">
        <v>18000</v>
      </c>
      <c r="G48" s="8">
        <v>0</v>
      </c>
      <c r="H48" s="8">
        <v>0</v>
      </c>
      <c r="I48" s="11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29">
        <f t="shared" ref="P48:P58" si="21">E48+J48</f>
        <v>18000</v>
      </c>
      <c r="Q48" s="10"/>
    </row>
    <row r="49" spans="1:17" s="13" customFormat="1" ht="34.5" customHeight="1">
      <c r="A49" s="14" t="s">
        <v>62</v>
      </c>
      <c r="B49" s="14" t="s">
        <v>63</v>
      </c>
      <c r="C49" s="14" t="s">
        <v>60</v>
      </c>
      <c r="D49" s="15" t="s">
        <v>64</v>
      </c>
      <c r="E49" s="8">
        <f t="shared" si="20"/>
        <v>210000</v>
      </c>
      <c r="F49" s="9">
        <f>200000+10000</f>
        <v>210000</v>
      </c>
      <c r="G49" s="8">
        <v>0</v>
      </c>
      <c r="H49" s="8">
        <v>0</v>
      </c>
      <c r="I49" s="11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29">
        <f t="shared" si="21"/>
        <v>210000</v>
      </c>
      <c r="Q49" s="10"/>
    </row>
    <row r="50" spans="1:17" s="13" customFormat="1" ht="48.75" customHeight="1">
      <c r="A50" s="14" t="s">
        <v>65</v>
      </c>
      <c r="B50" s="14" t="s">
        <v>66</v>
      </c>
      <c r="C50" s="14" t="s">
        <v>60</v>
      </c>
      <c r="D50" s="19" t="s">
        <v>67</v>
      </c>
      <c r="E50" s="8">
        <f t="shared" si="20"/>
        <v>70400</v>
      </c>
      <c r="F50" s="9">
        <v>70400</v>
      </c>
      <c r="G50" s="8">
        <v>0</v>
      </c>
      <c r="H50" s="8">
        <v>0</v>
      </c>
      <c r="I50" s="11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29">
        <f t="shared" si="21"/>
        <v>70400</v>
      </c>
      <c r="Q50" s="10"/>
    </row>
    <row r="51" spans="1:17" s="13" customFormat="1" ht="38.25" customHeight="1">
      <c r="A51" s="14" t="s">
        <v>68</v>
      </c>
      <c r="B51" s="14" t="s">
        <v>69</v>
      </c>
      <c r="C51" s="14" t="s">
        <v>60</v>
      </c>
      <c r="D51" s="19" t="s">
        <v>70</v>
      </c>
      <c r="E51" s="8">
        <f t="shared" si="20"/>
        <v>88088</v>
      </c>
      <c r="F51" s="73">
        <f>F52</f>
        <v>88088</v>
      </c>
      <c r="G51" s="8">
        <v>0</v>
      </c>
      <c r="H51" s="8">
        <v>0</v>
      </c>
      <c r="I51" s="11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29">
        <f t="shared" si="21"/>
        <v>88088</v>
      </c>
      <c r="Q51" s="10"/>
    </row>
    <row r="52" spans="1:17" s="13" customFormat="1" ht="33" customHeight="1">
      <c r="A52" s="14"/>
      <c r="B52" s="14"/>
      <c r="C52" s="14"/>
      <c r="D52" s="90" t="str">
        <f>D30</f>
        <v>в. т.ч.  за рахунок субвенції з інших місцевих бюджетів</v>
      </c>
      <c r="E52" s="8">
        <f t="shared" si="20"/>
        <v>88088</v>
      </c>
      <c r="F52" s="9">
        <v>88088</v>
      </c>
      <c r="G52" s="8">
        <v>0</v>
      </c>
      <c r="H52" s="8">
        <v>0</v>
      </c>
      <c r="I52" s="11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29">
        <f t="shared" si="21"/>
        <v>88088</v>
      </c>
      <c r="Q52" s="10"/>
    </row>
    <row r="53" spans="1:17" s="13" customFormat="1" ht="33" customHeight="1">
      <c r="A53" s="14" t="s">
        <v>71</v>
      </c>
      <c r="B53" s="14" t="s">
        <v>72</v>
      </c>
      <c r="C53" s="14" t="s">
        <v>60</v>
      </c>
      <c r="D53" s="19" t="s">
        <v>73</v>
      </c>
      <c r="E53" s="8">
        <f t="shared" si="20"/>
        <v>228436</v>
      </c>
      <c r="F53" s="73">
        <f>F55+F54</f>
        <v>228436</v>
      </c>
      <c r="G53" s="8">
        <v>0</v>
      </c>
      <c r="H53" s="8">
        <v>0</v>
      </c>
      <c r="I53" s="11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29">
        <f t="shared" si="21"/>
        <v>228436</v>
      </c>
      <c r="Q53" s="10"/>
    </row>
    <row r="54" spans="1:17" s="13" customFormat="1" ht="19.5" customHeight="1">
      <c r="A54" s="14"/>
      <c r="B54" s="14"/>
      <c r="C54" s="14"/>
      <c r="D54" s="7" t="s">
        <v>36</v>
      </c>
      <c r="E54" s="8">
        <f t="shared" si="20"/>
        <v>220000</v>
      </c>
      <c r="F54" s="9">
        <f>60000+60000+100000</f>
        <v>220000</v>
      </c>
      <c r="G54" s="8">
        <v>0</v>
      </c>
      <c r="H54" s="8">
        <v>0</v>
      </c>
      <c r="I54" s="11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29">
        <f t="shared" ref="P54" si="22">E54+J54</f>
        <v>220000</v>
      </c>
      <c r="Q54" s="10"/>
    </row>
    <row r="55" spans="1:17" s="13" customFormat="1" ht="25.5" customHeight="1">
      <c r="A55" s="14"/>
      <c r="B55" s="14"/>
      <c r="C55" s="14"/>
      <c r="D55" s="90" t="str">
        <f>D52</f>
        <v>в. т.ч.  за рахунок субвенції з інших місцевих бюджетів</v>
      </c>
      <c r="E55" s="8">
        <f t="shared" si="20"/>
        <v>8436</v>
      </c>
      <c r="F55" s="9">
        <v>8436</v>
      </c>
      <c r="G55" s="8">
        <v>0</v>
      </c>
      <c r="H55" s="8">
        <v>0</v>
      </c>
      <c r="I55" s="11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29">
        <f t="shared" si="21"/>
        <v>8436</v>
      </c>
      <c r="Q55" s="10"/>
    </row>
    <row r="56" spans="1:17" s="13" customFormat="1" ht="54" customHeight="1">
      <c r="A56" s="14" t="s">
        <v>193</v>
      </c>
      <c r="B56" s="27">
        <v>3140</v>
      </c>
      <c r="C56" s="27">
        <v>1040</v>
      </c>
      <c r="D56" s="19" t="s">
        <v>174</v>
      </c>
      <c r="E56" s="8">
        <f>F56</f>
        <v>100000</v>
      </c>
      <c r="F56" s="9">
        <v>100000</v>
      </c>
      <c r="G56" s="8">
        <v>0</v>
      </c>
      <c r="H56" s="8">
        <v>0</v>
      </c>
      <c r="I56" s="11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29">
        <f t="shared" ref="P56" si="23">E56+J56</f>
        <v>100000</v>
      </c>
      <c r="Q56" s="10"/>
    </row>
    <row r="57" spans="1:17" s="13" customFormat="1" ht="59.1" customHeight="1">
      <c r="A57" s="27" t="s">
        <v>74</v>
      </c>
      <c r="B57" s="27" t="s">
        <v>75</v>
      </c>
      <c r="C57" s="27" t="s">
        <v>33</v>
      </c>
      <c r="D57" s="19" t="s">
        <v>76</v>
      </c>
      <c r="E57" s="5">
        <f t="shared" si="20"/>
        <v>317300</v>
      </c>
      <c r="F57" s="6">
        <f>500000-2700-100000-80000</f>
        <v>317300</v>
      </c>
      <c r="G57" s="91">
        <v>0</v>
      </c>
      <c r="H57" s="92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28">
        <f t="shared" si="21"/>
        <v>317300</v>
      </c>
      <c r="Q57" s="10"/>
    </row>
    <row r="58" spans="1:17" s="13" customFormat="1" ht="45" customHeight="1">
      <c r="A58" s="14" t="s">
        <v>77</v>
      </c>
      <c r="B58" s="27">
        <v>3171</v>
      </c>
      <c r="C58" s="27">
        <v>1010</v>
      </c>
      <c r="D58" s="19" t="s">
        <v>78</v>
      </c>
      <c r="E58" s="5">
        <f>E59</f>
        <v>5380</v>
      </c>
      <c r="F58" s="93">
        <f>F59</f>
        <v>5380</v>
      </c>
      <c r="G58" s="91">
        <v>0</v>
      </c>
      <c r="H58" s="92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28">
        <f t="shared" si="21"/>
        <v>5380</v>
      </c>
      <c r="Q58" s="10"/>
    </row>
    <row r="59" spans="1:17" s="77" customFormat="1" ht="33.75" customHeight="1">
      <c r="A59" s="43"/>
      <c r="B59" s="43"/>
      <c r="C59" s="43"/>
      <c r="D59" s="90" t="str">
        <f>D52</f>
        <v>в. т.ч.  за рахунок субвенції з інших місцевих бюджетів</v>
      </c>
      <c r="E59" s="94">
        <f t="shared" ref="E59:E63" si="24">F59</f>
        <v>5380</v>
      </c>
      <c r="F59" s="95">
        <f>4380+1000</f>
        <v>5380</v>
      </c>
      <c r="G59" s="91">
        <v>0</v>
      </c>
      <c r="H59" s="92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28">
        <f>E59+J59</f>
        <v>5380</v>
      </c>
      <c r="Q59" s="76"/>
    </row>
    <row r="60" spans="1:17" s="13" customFormat="1" ht="28.15" customHeight="1">
      <c r="A60" s="14" t="s">
        <v>79</v>
      </c>
      <c r="B60" s="27">
        <v>3241</v>
      </c>
      <c r="C60" s="96">
        <v>1090</v>
      </c>
      <c r="D60" s="15" t="s">
        <v>80</v>
      </c>
      <c r="E60" s="28">
        <f t="shared" si="24"/>
        <v>2602950</v>
      </c>
      <c r="F60" s="97">
        <f>2204950+278000+120000</f>
        <v>2602950</v>
      </c>
      <c r="G60" s="20">
        <f>1813000+54000+100000</f>
        <v>1967000</v>
      </c>
      <c r="H60" s="20">
        <f>30000+10000</f>
        <v>40000</v>
      </c>
      <c r="I60" s="31">
        <v>0</v>
      </c>
      <c r="J60" s="28">
        <f>L60</f>
        <v>2000</v>
      </c>
      <c r="K60" s="28">
        <v>0</v>
      </c>
      <c r="L60" s="20">
        <v>2000</v>
      </c>
      <c r="M60" s="28">
        <v>0</v>
      </c>
      <c r="N60" s="28">
        <v>0</v>
      </c>
      <c r="O60" s="28">
        <v>0</v>
      </c>
      <c r="P60" s="29">
        <f>E60+J60</f>
        <v>2604950</v>
      </c>
      <c r="Q60" s="10"/>
    </row>
    <row r="61" spans="1:17" s="13" customFormat="1" ht="25.5" customHeight="1">
      <c r="A61" s="14" t="s">
        <v>81</v>
      </c>
      <c r="B61" s="27">
        <v>3242</v>
      </c>
      <c r="C61" s="27" t="s">
        <v>82</v>
      </c>
      <c r="D61" s="15" t="s">
        <v>83</v>
      </c>
      <c r="E61" s="28">
        <f t="shared" si="24"/>
        <v>480000</v>
      </c>
      <c r="F61" s="28">
        <f>F62+F63</f>
        <v>480000</v>
      </c>
      <c r="G61" s="28">
        <v>0</v>
      </c>
      <c r="H61" s="28">
        <v>0</v>
      </c>
      <c r="I61" s="31">
        <v>0</v>
      </c>
      <c r="J61" s="28">
        <v>0</v>
      </c>
      <c r="K61" s="28">
        <v>0</v>
      </c>
      <c r="L61" s="28">
        <v>0</v>
      </c>
      <c r="M61" s="28">
        <v>0</v>
      </c>
      <c r="N61" s="28">
        <v>0</v>
      </c>
      <c r="O61" s="28">
        <v>0</v>
      </c>
      <c r="P61" s="29">
        <f>E61+J61</f>
        <v>480000</v>
      </c>
      <c r="Q61" s="10"/>
    </row>
    <row r="62" spans="1:17" s="13" customFormat="1" ht="25.5" customHeight="1">
      <c r="A62" s="14"/>
      <c r="B62" s="27"/>
      <c r="C62" s="27"/>
      <c r="D62" s="7" t="s">
        <v>36</v>
      </c>
      <c r="E62" s="94">
        <f t="shared" si="24"/>
        <v>260000</v>
      </c>
      <c r="F62" s="20">
        <f>50000+30000+50000+130000</f>
        <v>260000</v>
      </c>
      <c r="G62" s="28">
        <v>0</v>
      </c>
      <c r="H62" s="28">
        <v>0</v>
      </c>
      <c r="I62" s="31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9">
        <f>E62+J62</f>
        <v>260000</v>
      </c>
      <c r="Q62" s="10"/>
    </row>
    <row r="63" spans="1:17" s="77" customFormat="1" ht="33.75" customHeight="1">
      <c r="A63" s="43"/>
      <c r="B63" s="43"/>
      <c r="C63" s="43"/>
      <c r="D63" s="90" t="str">
        <f>D55</f>
        <v>в. т.ч.  за рахунок субвенції з інших місцевих бюджетів</v>
      </c>
      <c r="E63" s="94">
        <f t="shared" si="24"/>
        <v>220000</v>
      </c>
      <c r="F63" s="95">
        <f>50000+50000+70000+50000</f>
        <v>220000</v>
      </c>
      <c r="G63" s="91">
        <v>0</v>
      </c>
      <c r="H63" s="92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28">
        <f>E63+J63</f>
        <v>220000</v>
      </c>
      <c r="Q63" s="76"/>
    </row>
    <row r="64" spans="1:17" s="13" customFormat="1" ht="15.75" customHeight="1">
      <c r="A64" s="140" t="s">
        <v>182</v>
      </c>
      <c r="B64" s="140" t="s">
        <v>12</v>
      </c>
      <c r="C64" s="140" t="s">
        <v>13</v>
      </c>
      <c r="D64" s="140" t="s">
        <v>14</v>
      </c>
      <c r="E64" s="143" t="s">
        <v>9</v>
      </c>
      <c r="F64" s="143"/>
      <c r="G64" s="143"/>
      <c r="H64" s="143"/>
      <c r="I64" s="143"/>
      <c r="J64" s="138" t="s">
        <v>2</v>
      </c>
      <c r="K64" s="138"/>
      <c r="L64" s="138"/>
      <c r="M64" s="138"/>
      <c r="N64" s="138"/>
      <c r="O64" s="138"/>
      <c r="P64" s="137" t="s">
        <v>15</v>
      </c>
      <c r="Q64" s="10"/>
    </row>
    <row r="65" spans="1:18" s="13" customFormat="1" ht="11.25">
      <c r="A65" s="140"/>
      <c r="B65" s="140"/>
      <c r="C65" s="140"/>
      <c r="D65" s="140"/>
      <c r="E65" s="138" t="s">
        <v>3</v>
      </c>
      <c r="F65" s="139" t="s">
        <v>16</v>
      </c>
      <c r="G65" s="140" t="s">
        <v>17</v>
      </c>
      <c r="H65" s="140"/>
      <c r="I65" s="141" t="s">
        <v>18</v>
      </c>
      <c r="J65" s="138" t="str">
        <f>E65</f>
        <v>усього</v>
      </c>
      <c r="K65" s="139" t="s">
        <v>19</v>
      </c>
      <c r="L65" s="139" t="s">
        <v>16</v>
      </c>
      <c r="M65" s="140" t="s">
        <v>17</v>
      </c>
      <c r="N65" s="140"/>
      <c r="O65" s="139" t="s">
        <v>18</v>
      </c>
      <c r="P65" s="137"/>
      <c r="Q65" s="10"/>
    </row>
    <row r="66" spans="1:18" s="13" customFormat="1" ht="108.75" customHeight="1">
      <c r="A66" s="140"/>
      <c r="B66" s="140"/>
      <c r="C66" s="140"/>
      <c r="D66" s="140"/>
      <c r="E66" s="138"/>
      <c r="F66" s="139"/>
      <c r="G66" s="133" t="s">
        <v>20</v>
      </c>
      <c r="H66" s="133" t="s">
        <v>21</v>
      </c>
      <c r="I66" s="141"/>
      <c r="J66" s="138"/>
      <c r="K66" s="139"/>
      <c r="L66" s="139"/>
      <c r="M66" s="133" t="s">
        <v>20</v>
      </c>
      <c r="N66" s="133" t="s">
        <v>21</v>
      </c>
      <c r="O66" s="139"/>
      <c r="P66" s="137"/>
      <c r="Q66" s="10"/>
    </row>
    <row r="67" spans="1:18" s="13" customFormat="1" ht="19.5" customHeight="1">
      <c r="A67" s="27">
        <v>1</v>
      </c>
      <c r="B67" s="42">
        <v>2</v>
      </c>
      <c r="C67" s="42">
        <v>3</v>
      </c>
      <c r="D67" s="27">
        <v>4</v>
      </c>
      <c r="E67" s="17">
        <v>5</v>
      </c>
      <c r="F67" s="43">
        <v>6</v>
      </c>
      <c r="G67" s="27">
        <v>7</v>
      </c>
      <c r="H67" s="69">
        <v>8</v>
      </c>
      <c r="I67" s="70">
        <v>9</v>
      </c>
      <c r="J67" s="69">
        <v>10</v>
      </c>
      <c r="K67" s="71">
        <v>11</v>
      </c>
      <c r="L67" s="71">
        <v>12</v>
      </c>
      <c r="M67" s="69">
        <v>13</v>
      </c>
      <c r="N67" s="69">
        <v>14</v>
      </c>
      <c r="O67" s="71">
        <v>15</v>
      </c>
      <c r="P67" s="72">
        <v>16</v>
      </c>
      <c r="Q67" s="10"/>
    </row>
    <row r="68" spans="1:18" s="13" customFormat="1" ht="18" customHeight="1">
      <c r="A68" s="16"/>
      <c r="B68" s="17">
        <v>4000</v>
      </c>
      <c r="C68" s="17"/>
      <c r="D68" s="18" t="s">
        <v>84</v>
      </c>
      <c r="E68" s="56">
        <f t="shared" ref="E68:P68" si="25">E69+E70+E71</f>
        <v>4434600</v>
      </c>
      <c r="F68" s="56">
        <f t="shared" si="25"/>
        <v>4434600</v>
      </c>
      <c r="G68" s="56">
        <f t="shared" si="25"/>
        <v>2285000</v>
      </c>
      <c r="H68" s="56">
        <f t="shared" si="25"/>
        <v>1317700</v>
      </c>
      <c r="I68" s="56">
        <f t="shared" si="25"/>
        <v>0</v>
      </c>
      <c r="J68" s="56">
        <f t="shared" si="25"/>
        <v>1366000</v>
      </c>
      <c r="K68" s="56">
        <f t="shared" si="25"/>
        <v>1320000</v>
      </c>
      <c r="L68" s="56">
        <f t="shared" si="25"/>
        <v>46000</v>
      </c>
      <c r="M68" s="56">
        <f t="shared" si="25"/>
        <v>1000</v>
      </c>
      <c r="N68" s="56">
        <f t="shared" si="25"/>
        <v>0</v>
      </c>
      <c r="O68" s="56">
        <f t="shared" si="25"/>
        <v>1320000</v>
      </c>
      <c r="P68" s="56">
        <f t="shared" si="25"/>
        <v>5800600</v>
      </c>
      <c r="Q68" s="10"/>
    </row>
    <row r="69" spans="1:18" s="13" customFormat="1" ht="20.45" customHeight="1">
      <c r="A69" s="14" t="s">
        <v>85</v>
      </c>
      <c r="B69" s="27">
        <v>4030</v>
      </c>
      <c r="C69" s="14" t="s">
        <v>86</v>
      </c>
      <c r="D69" s="15" t="s">
        <v>87</v>
      </c>
      <c r="E69" s="28">
        <f>F69</f>
        <v>428450</v>
      </c>
      <c r="F69" s="20">
        <f>394200+34250</f>
        <v>428450</v>
      </c>
      <c r="G69" s="20">
        <f>260000+35000</f>
        <v>295000</v>
      </c>
      <c r="H69" s="20">
        <f>3000+35000+35000-2750</f>
        <v>70250</v>
      </c>
      <c r="I69" s="31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9">
        <f>E69+J69</f>
        <v>428450</v>
      </c>
      <c r="Q69" s="10"/>
    </row>
    <row r="70" spans="1:18" s="13" customFormat="1" ht="25.5" customHeight="1">
      <c r="A70" s="14" t="s">
        <v>88</v>
      </c>
      <c r="B70" s="27">
        <v>4060</v>
      </c>
      <c r="C70" s="14" t="s">
        <v>89</v>
      </c>
      <c r="D70" s="15" t="s">
        <v>90</v>
      </c>
      <c r="E70" s="28">
        <f>F70</f>
        <v>3996700</v>
      </c>
      <c r="F70" s="20">
        <f>3412500+294000+300000+610000-910000+190000+500000-34250-45000-320550</f>
        <v>3996700</v>
      </c>
      <c r="G70" s="20">
        <f>1875000+150000-35000</f>
        <v>1990000</v>
      </c>
      <c r="H70" s="20">
        <f>1025000+150000+500000-12000-45000-365550-5000</f>
        <v>1247450</v>
      </c>
      <c r="I70" s="31">
        <v>0</v>
      </c>
      <c r="J70" s="28">
        <f>L70+K70</f>
        <v>1366000</v>
      </c>
      <c r="K70" s="20">
        <f>910000+300000+65000+45000</f>
        <v>1320000</v>
      </c>
      <c r="L70" s="20">
        <v>46000</v>
      </c>
      <c r="M70" s="20">
        <v>1000</v>
      </c>
      <c r="N70" s="28">
        <v>0</v>
      </c>
      <c r="O70" s="28">
        <f>K70</f>
        <v>1320000</v>
      </c>
      <c r="P70" s="29">
        <f>E70+J70</f>
        <v>5362700</v>
      </c>
      <c r="Q70" s="10"/>
    </row>
    <row r="71" spans="1:18" s="13" customFormat="1" ht="25.5" customHeight="1">
      <c r="A71" s="14" t="s">
        <v>91</v>
      </c>
      <c r="B71" s="27">
        <v>4082</v>
      </c>
      <c r="C71" s="14" t="s">
        <v>92</v>
      </c>
      <c r="D71" s="15" t="s">
        <v>93</v>
      </c>
      <c r="E71" s="28">
        <f>F71</f>
        <v>9450</v>
      </c>
      <c r="F71" s="20">
        <f>2000+20000-12550</f>
        <v>9450</v>
      </c>
      <c r="G71" s="28">
        <v>0</v>
      </c>
      <c r="H71" s="28">
        <v>0</v>
      </c>
      <c r="I71" s="31">
        <v>0</v>
      </c>
      <c r="J71" s="28">
        <v>0</v>
      </c>
      <c r="K71" s="28">
        <v>0</v>
      </c>
      <c r="L71" s="28">
        <v>0</v>
      </c>
      <c r="M71" s="28">
        <v>0</v>
      </c>
      <c r="N71" s="28">
        <v>0</v>
      </c>
      <c r="O71" s="28">
        <v>0</v>
      </c>
      <c r="P71" s="29">
        <f>E71+J71</f>
        <v>9450</v>
      </c>
      <c r="Q71" s="10"/>
    </row>
    <row r="72" spans="1:18" s="13" customFormat="1" ht="17.25" hidden="1" customHeight="1">
      <c r="A72" s="16"/>
      <c r="B72" s="17">
        <v>5000</v>
      </c>
      <c r="C72" s="16"/>
      <c r="D72" s="18" t="s">
        <v>94</v>
      </c>
      <c r="E72" s="56">
        <f>E74+E73</f>
        <v>0</v>
      </c>
      <c r="F72" s="56">
        <f t="shared" ref="F72:P72" si="26">F74+F73</f>
        <v>0</v>
      </c>
      <c r="G72" s="56">
        <f t="shared" si="26"/>
        <v>0</v>
      </c>
      <c r="H72" s="56">
        <f t="shared" si="26"/>
        <v>0</v>
      </c>
      <c r="I72" s="56">
        <f t="shared" si="26"/>
        <v>0</v>
      </c>
      <c r="J72" s="56">
        <f t="shared" si="26"/>
        <v>0</v>
      </c>
      <c r="K72" s="56">
        <f t="shared" si="26"/>
        <v>0</v>
      </c>
      <c r="L72" s="56">
        <f t="shared" si="26"/>
        <v>0</v>
      </c>
      <c r="M72" s="56">
        <f t="shared" si="26"/>
        <v>0</v>
      </c>
      <c r="N72" s="56">
        <f t="shared" si="26"/>
        <v>0</v>
      </c>
      <c r="O72" s="56">
        <f t="shared" si="26"/>
        <v>0</v>
      </c>
      <c r="P72" s="56">
        <f t="shared" si="26"/>
        <v>0</v>
      </c>
      <c r="Q72" s="10"/>
    </row>
    <row r="73" spans="1:18" s="13" customFormat="1" ht="45" hidden="1">
      <c r="A73" s="14" t="s">
        <v>163</v>
      </c>
      <c r="B73" s="27">
        <v>5061</v>
      </c>
      <c r="C73" s="98" t="s">
        <v>96</v>
      </c>
      <c r="D73" s="15" t="s">
        <v>164</v>
      </c>
      <c r="E73" s="28">
        <f>F73</f>
        <v>0</v>
      </c>
      <c r="F73" s="20"/>
      <c r="G73" s="28">
        <v>0</v>
      </c>
      <c r="H73" s="28">
        <v>0</v>
      </c>
      <c r="I73" s="31">
        <v>0</v>
      </c>
      <c r="J73" s="28">
        <v>0</v>
      </c>
      <c r="K73" s="28">
        <v>0</v>
      </c>
      <c r="L73" s="28">
        <v>0</v>
      </c>
      <c r="M73" s="28">
        <v>0</v>
      </c>
      <c r="N73" s="28">
        <v>0</v>
      </c>
      <c r="O73" s="28">
        <v>0</v>
      </c>
      <c r="P73" s="29">
        <f>E73+J73</f>
        <v>0</v>
      </c>
      <c r="Q73" s="10"/>
    </row>
    <row r="74" spans="1:18" s="13" customFormat="1" ht="34.5" hidden="1" customHeight="1">
      <c r="A74" s="14" t="s">
        <v>95</v>
      </c>
      <c r="B74" s="27">
        <v>5062</v>
      </c>
      <c r="C74" s="98" t="s">
        <v>96</v>
      </c>
      <c r="D74" s="15" t="s">
        <v>97</v>
      </c>
      <c r="E74" s="28">
        <f>F74</f>
        <v>0</v>
      </c>
      <c r="F74" s="20">
        <v>0</v>
      </c>
      <c r="G74" s="28">
        <v>0</v>
      </c>
      <c r="H74" s="28">
        <v>0</v>
      </c>
      <c r="I74" s="31">
        <v>0</v>
      </c>
      <c r="J74" s="28">
        <v>0</v>
      </c>
      <c r="K74" s="28">
        <v>0</v>
      </c>
      <c r="L74" s="28">
        <v>0</v>
      </c>
      <c r="M74" s="28">
        <v>0</v>
      </c>
      <c r="N74" s="28">
        <v>0</v>
      </c>
      <c r="O74" s="28">
        <v>0</v>
      </c>
      <c r="P74" s="29">
        <f>E74+J74</f>
        <v>0</v>
      </c>
      <c r="Q74" s="10"/>
    </row>
    <row r="75" spans="1:18" s="13" customFormat="1" ht="20.45" customHeight="1">
      <c r="A75" s="99"/>
      <c r="B75" s="17">
        <v>6000</v>
      </c>
      <c r="C75" s="54"/>
      <c r="D75" s="18" t="s">
        <v>98</v>
      </c>
      <c r="E75" s="56">
        <f t="shared" ref="E75:P75" si="27">E76+E77</f>
        <v>4856610</v>
      </c>
      <c r="F75" s="56">
        <f t="shared" si="27"/>
        <v>4856610</v>
      </c>
      <c r="G75" s="56">
        <f t="shared" si="27"/>
        <v>10000</v>
      </c>
      <c r="H75" s="56">
        <f t="shared" si="27"/>
        <v>506856</v>
      </c>
      <c r="I75" s="56">
        <f t="shared" si="27"/>
        <v>0</v>
      </c>
      <c r="J75" s="56">
        <f t="shared" si="27"/>
        <v>0</v>
      </c>
      <c r="K75" s="56">
        <f t="shared" si="27"/>
        <v>0</v>
      </c>
      <c r="L75" s="56">
        <f t="shared" si="27"/>
        <v>0</v>
      </c>
      <c r="M75" s="56">
        <f t="shared" si="27"/>
        <v>0</v>
      </c>
      <c r="N75" s="56">
        <f t="shared" si="27"/>
        <v>0</v>
      </c>
      <c r="O75" s="56">
        <f t="shared" si="27"/>
        <v>0</v>
      </c>
      <c r="P75" s="56">
        <f t="shared" si="27"/>
        <v>4856610</v>
      </c>
      <c r="Q75" s="10"/>
    </row>
    <row r="76" spans="1:18" s="13" customFormat="1" ht="25.5" customHeight="1">
      <c r="A76" s="14" t="s">
        <v>99</v>
      </c>
      <c r="B76" s="14" t="s">
        <v>100</v>
      </c>
      <c r="C76" s="98" t="s">
        <v>101</v>
      </c>
      <c r="D76" s="15" t="s">
        <v>102</v>
      </c>
      <c r="E76" s="28">
        <f>F76</f>
        <v>3491554</v>
      </c>
      <c r="F76" s="20">
        <f>600000+2600000+40000+25000+57500+169054</f>
        <v>3491554</v>
      </c>
      <c r="G76" s="28">
        <v>0</v>
      </c>
      <c r="H76" s="28">
        <v>0</v>
      </c>
      <c r="I76" s="31">
        <v>0</v>
      </c>
      <c r="J76" s="28">
        <v>0</v>
      </c>
      <c r="K76" s="28">
        <v>0</v>
      </c>
      <c r="L76" s="28">
        <v>0</v>
      </c>
      <c r="M76" s="28">
        <v>0</v>
      </c>
      <c r="N76" s="28">
        <v>0</v>
      </c>
      <c r="O76" s="28">
        <v>0</v>
      </c>
      <c r="P76" s="29">
        <f>E76+J76</f>
        <v>3491554</v>
      </c>
      <c r="Q76" s="100"/>
      <c r="R76" s="100"/>
    </row>
    <row r="77" spans="1:18" s="13" customFormat="1" ht="25.5" customHeight="1">
      <c r="A77" s="14" t="s">
        <v>103</v>
      </c>
      <c r="B77" s="14" t="s">
        <v>104</v>
      </c>
      <c r="C77" s="14" t="s">
        <v>101</v>
      </c>
      <c r="D77" s="15" t="s">
        <v>105</v>
      </c>
      <c r="E77" s="28">
        <f>F77</f>
        <v>1365056</v>
      </c>
      <c r="F77" s="20">
        <f>1408000+200000+100000+12200+46000+300000-64690-300000-336454</f>
        <v>1365056</v>
      </c>
      <c r="G77" s="20">
        <f>10000</f>
        <v>10000</v>
      </c>
      <c r="H77" s="20">
        <f>1208000-64690-300000-336454</f>
        <v>506856</v>
      </c>
      <c r="I77" s="31">
        <v>0</v>
      </c>
      <c r="J77" s="28">
        <f>K77</f>
        <v>0</v>
      </c>
      <c r="K77" s="28">
        <v>0</v>
      </c>
      <c r="L77" s="28">
        <v>0</v>
      </c>
      <c r="M77" s="28">
        <v>0</v>
      </c>
      <c r="N77" s="28">
        <v>0</v>
      </c>
      <c r="O77" s="28">
        <f>K77</f>
        <v>0</v>
      </c>
      <c r="P77" s="29">
        <f>E77+J77</f>
        <v>1365056</v>
      </c>
      <c r="Q77" s="10"/>
    </row>
    <row r="78" spans="1:18" s="102" customFormat="1" ht="25.5" customHeight="1">
      <c r="A78" s="16"/>
      <c r="B78" s="16" t="s">
        <v>155</v>
      </c>
      <c r="C78" s="16"/>
      <c r="D78" s="18" t="s">
        <v>156</v>
      </c>
      <c r="E78" s="56">
        <f>E79+E80+E81+E82+E85+E86+E87+E88</f>
        <v>2102000</v>
      </c>
      <c r="F78" s="56">
        <f t="shared" ref="F78:P78" si="28">F79+F80+F81+F82+F85+F86+F87+F88</f>
        <v>2102000</v>
      </c>
      <c r="G78" s="56">
        <f t="shared" si="28"/>
        <v>0</v>
      </c>
      <c r="H78" s="56">
        <f t="shared" si="28"/>
        <v>0</v>
      </c>
      <c r="I78" s="56">
        <f t="shared" si="28"/>
        <v>0</v>
      </c>
      <c r="J78" s="56">
        <f t="shared" si="28"/>
        <v>8104392</v>
      </c>
      <c r="K78" s="56">
        <f t="shared" si="28"/>
        <v>8043392</v>
      </c>
      <c r="L78" s="56">
        <f t="shared" si="28"/>
        <v>61000</v>
      </c>
      <c r="M78" s="56">
        <f t="shared" si="28"/>
        <v>0</v>
      </c>
      <c r="N78" s="56">
        <f t="shared" si="28"/>
        <v>0</v>
      </c>
      <c r="O78" s="56">
        <f t="shared" si="28"/>
        <v>8043392</v>
      </c>
      <c r="P78" s="56">
        <f t="shared" si="28"/>
        <v>10206392</v>
      </c>
      <c r="Q78" s="101"/>
    </row>
    <row r="79" spans="1:18" s="13" customFormat="1" ht="24.75" customHeight="1">
      <c r="A79" s="14" t="s">
        <v>106</v>
      </c>
      <c r="B79" s="14" t="s">
        <v>107</v>
      </c>
      <c r="C79" s="14" t="s">
        <v>108</v>
      </c>
      <c r="D79" s="15" t="s">
        <v>109</v>
      </c>
      <c r="E79" s="28">
        <f>F79</f>
        <v>500000</v>
      </c>
      <c r="F79" s="20">
        <f>100000+150000-50000+300000</f>
        <v>500000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f t="shared" ref="P79:P88" si="29">E79+J79</f>
        <v>500000</v>
      </c>
      <c r="Q79" s="10"/>
    </row>
    <row r="80" spans="1:18" s="13" customFormat="1" ht="24.75" customHeight="1">
      <c r="A80" s="103" t="s">
        <v>176</v>
      </c>
      <c r="B80" s="103" t="s">
        <v>177</v>
      </c>
      <c r="C80" s="103" t="s">
        <v>151</v>
      </c>
      <c r="D80" s="104" t="s">
        <v>178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8">
        <f>K80</f>
        <v>2580130</v>
      </c>
      <c r="K80" s="105">
        <f>1570130+490000+450000+70000</f>
        <v>2580130</v>
      </c>
      <c r="L80" s="22">
        <v>0</v>
      </c>
      <c r="M80" s="22">
        <v>0</v>
      </c>
      <c r="N80" s="22">
        <v>0</v>
      </c>
      <c r="O80" s="28">
        <f>K80</f>
        <v>2580130</v>
      </c>
      <c r="P80" s="22">
        <f t="shared" ref="P80" si="30">E80+J80</f>
        <v>2580130</v>
      </c>
      <c r="Q80" s="10"/>
    </row>
    <row r="81" spans="1:1024" ht="30.75" customHeight="1">
      <c r="A81" s="14" t="s">
        <v>149</v>
      </c>
      <c r="B81" s="14" t="s">
        <v>150</v>
      </c>
      <c r="C81" s="14" t="s">
        <v>151</v>
      </c>
      <c r="D81" s="15" t="s">
        <v>152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f>K81</f>
        <v>1421018</v>
      </c>
      <c r="K81" s="106">
        <f>1750000-328982</f>
        <v>1421018</v>
      </c>
      <c r="L81" s="28">
        <v>0</v>
      </c>
      <c r="M81" s="28">
        <v>0</v>
      </c>
      <c r="N81" s="28">
        <v>0</v>
      </c>
      <c r="O81" s="28">
        <f>K81</f>
        <v>1421018</v>
      </c>
      <c r="P81" s="28">
        <f t="shared" si="29"/>
        <v>1421018</v>
      </c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3"/>
      <c r="DD81" s="23"/>
      <c r="DE81" s="23"/>
      <c r="DF81" s="23"/>
      <c r="DG81" s="23"/>
      <c r="DH81" s="23"/>
      <c r="DI81" s="23"/>
      <c r="DJ81" s="23"/>
      <c r="DK81" s="23"/>
      <c r="DL81" s="23"/>
      <c r="DM81" s="23"/>
      <c r="DN81" s="23"/>
      <c r="DO81" s="23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3"/>
      <c r="EC81" s="23"/>
      <c r="ED81" s="23"/>
      <c r="EE81" s="23"/>
      <c r="EF81" s="23"/>
      <c r="EG81" s="23"/>
      <c r="EH81" s="23"/>
      <c r="EI81" s="23"/>
      <c r="EJ81" s="23"/>
      <c r="EK81" s="23"/>
      <c r="EL81" s="23"/>
      <c r="EM81" s="23"/>
      <c r="EN81" s="23"/>
      <c r="EO81" s="23"/>
      <c r="EP81" s="23"/>
      <c r="EQ81" s="23"/>
      <c r="ER81" s="23"/>
      <c r="ES81" s="23"/>
      <c r="ET81" s="23"/>
      <c r="EU81" s="23"/>
      <c r="EV81" s="23"/>
      <c r="EW81" s="23"/>
      <c r="EX81" s="23"/>
      <c r="EY81" s="23"/>
      <c r="EZ81" s="23"/>
      <c r="FA81" s="23"/>
      <c r="FB81" s="23"/>
      <c r="FC81" s="23"/>
      <c r="FD81" s="23"/>
      <c r="FE81" s="23"/>
      <c r="FF81" s="23"/>
      <c r="FG81" s="23"/>
      <c r="FH81" s="23"/>
      <c r="FI81" s="23"/>
      <c r="FJ81" s="23"/>
      <c r="FK81" s="23"/>
      <c r="FL81" s="23"/>
      <c r="FM81" s="23"/>
      <c r="FN81" s="23"/>
      <c r="FO81" s="23"/>
      <c r="FP81" s="23"/>
      <c r="FQ81" s="23"/>
      <c r="FR81" s="23"/>
      <c r="FS81" s="23"/>
      <c r="FT81" s="23"/>
      <c r="FU81" s="23"/>
      <c r="FV81" s="23"/>
      <c r="FW81" s="23"/>
      <c r="FX81" s="23"/>
      <c r="FY81" s="23"/>
      <c r="FZ81" s="23"/>
      <c r="GA81" s="23"/>
      <c r="GB81" s="23"/>
      <c r="GC81" s="23"/>
      <c r="GD81" s="23"/>
      <c r="GE81" s="23"/>
      <c r="GF81" s="23"/>
      <c r="GG81" s="23"/>
      <c r="GH81" s="23"/>
      <c r="GI81" s="23"/>
      <c r="GJ81" s="23"/>
      <c r="GK81" s="23"/>
      <c r="GL81" s="23"/>
      <c r="GM81" s="23"/>
      <c r="GN81" s="23"/>
      <c r="GO81" s="23"/>
      <c r="GP81" s="23"/>
      <c r="GQ81" s="23"/>
      <c r="GR81" s="23"/>
      <c r="GS81" s="23"/>
      <c r="GT81" s="23"/>
      <c r="GU81" s="23"/>
      <c r="GV81" s="23"/>
      <c r="GW81" s="23"/>
      <c r="GX81" s="23"/>
      <c r="GY81" s="23"/>
      <c r="GZ81" s="23"/>
      <c r="HA81" s="23"/>
      <c r="HB81" s="23"/>
      <c r="HC81" s="23"/>
      <c r="HD81" s="23"/>
      <c r="HE81" s="23"/>
      <c r="HF81" s="23"/>
      <c r="HG81" s="23"/>
      <c r="HH81" s="23"/>
      <c r="HI81" s="23"/>
      <c r="HJ81" s="23"/>
      <c r="HK81" s="23"/>
      <c r="HL81" s="23"/>
      <c r="HM81" s="23"/>
      <c r="HN81" s="23"/>
      <c r="HO81" s="23"/>
      <c r="HP81" s="23"/>
      <c r="HQ81" s="23"/>
      <c r="HR81" s="23"/>
      <c r="HS81" s="23"/>
      <c r="HT81" s="23"/>
      <c r="HU81" s="23"/>
      <c r="HV81" s="23"/>
      <c r="HW81" s="23"/>
      <c r="HX81" s="23"/>
      <c r="HY81" s="23"/>
      <c r="HZ81" s="23"/>
      <c r="IA81" s="23"/>
      <c r="IB81" s="23"/>
      <c r="IC81" s="23"/>
      <c r="ID81" s="23"/>
      <c r="IE81" s="23"/>
      <c r="IF81" s="23"/>
      <c r="IG81" s="23"/>
      <c r="IH81" s="23"/>
      <c r="II81" s="23"/>
      <c r="IJ81" s="23"/>
      <c r="IK81" s="23"/>
      <c r="IL81" s="23"/>
      <c r="IM81" s="23"/>
      <c r="IN81" s="23"/>
      <c r="IO81" s="23"/>
      <c r="IP81" s="23"/>
      <c r="IQ81" s="23"/>
      <c r="IR81" s="23"/>
      <c r="IS81" s="23"/>
      <c r="IT81" s="23"/>
      <c r="IU81" s="23"/>
      <c r="IV81" s="23"/>
      <c r="IW81" s="23"/>
      <c r="IX81" s="23"/>
      <c r="IY81" s="23"/>
      <c r="IZ81" s="23"/>
      <c r="JA81" s="23"/>
      <c r="JB81" s="23"/>
      <c r="JC81" s="23"/>
      <c r="JD81" s="23"/>
      <c r="JE81" s="23"/>
      <c r="JF81" s="23"/>
      <c r="JG81" s="23"/>
      <c r="JH81" s="23"/>
      <c r="JI81" s="23"/>
      <c r="JJ81" s="23"/>
      <c r="JK81" s="23"/>
      <c r="JL81" s="23"/>
      <c r="JM81" s="23"/>
      <c r="JN81" s="23"/>
      <c r="JO81" s="23"/>
      <c r="JP81" s="23"/>
      <c r="JQ81" s="23"/>
      <c r="JR81" s="23"/>
      <c r="JS81" s="23"/>
      <c r="JT81" s="23"/>
      <c r="JU81" s="23"/>
      <c r="JV81" s="23"/>
      <c r="JW81" s="23"/>
      <c r="JX81" s="23"/>
      <c r="JY81" s="23"/>
      <c r="JZ81" s="23"/>
      <c r="KA81" s="23"/>
      <c r="KB81" s="23"/>
      <c r="KC81" s="23"/>
      <c r="KD81" s="23"/>
      <c r="KE81" s="23"/>
      <c r="KF81" s="23"/>
      <c r="KG81" s="23"/>
      <c r="KH81" s="23"/>
      <c r="KI81" s="23"/>
      <c r="KJ81" s="23"/>
      <c r="KK81" s="23"/>
      <c r="KL81" s="23"/>
      <c r="KM81" s="23"/>
      <c r="KN81" s="23"/>
      <c r="KO81" s="23"/>
      <c r="KP81" s="23"/>
      <c r="KQ81" s="23"/>
      <c r="KR81" s="23"/>
      <c r="KS81" s="23"/>
      <c r="KT81" s="23"/>
      <c r="KU81" s="23"/>
      <c r="KV81" s="23"/>
      <c r="KW81" s="23"/>
      <c r="KX81" s="23"/>
      <c r="KY81" s="23"/>
      <c r="KZ81" s="23"/>
      <c r="LA81" s="23"/>
      <c r="LB81" s="23"/>
      <c r="LC81" s="23"/>
      <c r="LD81" s="23"/>
      <c r="LE81" s="23"/>
      <c r="LF81" s="23"/>
      <c r="LG81" s="23"/>
      <c r="LH81" s="23"/>
      <c r="LI81" s="23"/>
      <c r="LJ81" s="23"/>
      <c r="LK81" s="23"/>
      <c r="LL81" s="23"/>
      <c r="LM81" s="23"/>
      <c r="LN81" s="23"/>
      <c r="LO81" s="23"/>
      <c r="LP81" s="23"/>
      <c r="LQ81" s="23"/>
      <c r="LR81" s="23"/>
      <c r="LS81" s="23"/>
      <c r="LT81" s="23"/>
      <c r="LU81" s="23"/>
      <c r="LV81" s="23"/>
      <c r="LW81" s="23"/>
      <c r="LX81" s="23"/>
      <c r="LY81" s="23"/>
      <c r="LZ81" s="23"/>
      <c r="MA81" s="23"/>
      <c r="MB81" s="23"/>
      <c r="MC81" s="23"/>
      <c r="MD81" s="23"/>
      <c r="ME81" s="23"/>
      <c r="MF81" s="23"/>
      <c r="MG81" s="23"/>
      <c r="MH81" s="23"/>
      <c r="MI81" s="23"/>
      <c r="MJ81" s="23"/>
      <c r="MK81" s="23"/>
      <c r="ML81" s="23"/>
      <c r="MM81" s="23"/>
      <c r="MN81" s="23"/>
      <c r="MO81" s="23"/>
      <c r="MP81" s="23"/>
      <c r="MQ81" s="23"/>
      <c r="MR81" s="23"/>
      <c r="MS81" s="23"/>
      <c r="MT81" s="23"/>
      <c r="MU81" s="23"/>
      <c r="MV81" s="23"/>
      <c r="MW81" s="23"/>
      <c r="MX81" s="23"/>
      <c r="MY81" s="23"/>
      <c r="MZ81" s="23"/>
      <c r="NA81" s="23"/>
      <c r="NB81" s="23"/>
      <c r="NC81" s="23"/>
      <c r="ND81" s="23"/>
      <c r="NE81" s="23"/>
      <c r="NF81" s="23"/>
      <c r="NG81" s="23"/>
      <c r="NH81" s="23"/>
      <c r="NI81" s="23"/>
      <c r="NJ81" s="23"/>
      <c r="NK81" s="23"/>
      <c r="NL81" s="23"/>
      <c r="NM81" s="23"/>
      <c r="NN81" s="23"/>
      <c r="NO81" s="23"/>
      <c r="NP81" s="23"/>
      <c r="NQ81" s="23"/>
      <c r="NR81" s="23"/>
      <c r="NS81" s="23"/>
      <c r="NT81" s="23"/>
      <c r="NU81" s="23"/>
      <c r="NV81" s="23"/>
      <c r="NW81" s="23"/>
      <c r="NX81" s="23"/>
      <c r="NY81" s="23"/>
      <c r="NZ81" s="23"/>
      <c r="OA81" s="23"/>
      <c r="OB81" s="23"/>
      <c r="OC81" s="23"/>
      <c r="OD81" s="23"/>
      <c r="OE81" s="23"/>
      <c r="OF81" s="23"/>
      <c r="OG81" s="23"/>
      <c r="OH81" s="23"/>
      <c r="OI81" s="23"/>
      <c r="OJ81" s="23"/>
      <c r="OK81" s="23"/>
      <c r="OL81" s="23"/>
      <c r="OM81" s="23"/>
      <c r="ON81" s="23"/>
      <c r="OO81" s="23"/>
      <c r="OP81" s="23"/>
      <c r="OQ81" s="23"/>
      <c r="OR81" s="23"/>
      <c r="OS81" s="23"/>
      <c r="OT81" s="23"/>
      <c r="OU81" s="23"/>
      <c r="OV81" s="23"/>
      <c r="OW81" s="23"/>
      <c r="OX81" s="23"/>
      <c r="OY81" s="23"/>
      <c r="OZ81" s="23"/>
      <c r="PA81" s="23"/>
      <c r="PB81" s="23"/>
      <c r="PC81" s="23"/>
      <c r="PD81" s="23"/>
      <c r="PE81" s="23"/>
      <c r="PF81" s="23"/>
      <c r="PG81" s="23"/>
      <c r="PH81" s="23"/>
      <c r="PI81" s="23"/>
      <c r="PJ81" s="23"/>
      <c r="PK81" s="23"/>
      <c r="PL81" s="23"/>
      <c r="PM81" s="23"/>
      <c r="PN81" s="23"/>
      <c r="PO81" s="23"/>
      <c r="PP81" s="23"/>
      <c r="PQ81" s="23"/>
      <c r="PR81" s="23"/>
      <c r="PS81" s="23"/>
      <c r="PT81" s="23"/>
      <c r="PU81" s="23"/>
      <c r="PV81" s="23"/>
      <c r="PW81" s="23"/>
      <c r="PX81" s="23"/>
      <c r="PY81" s="23"/>
      <c r="PZ81" s="23"/>
      <c r="QA81" s="23"/>
      <c r="QB81" s="23"/>
      <c r="QC81" s="23"/>
      <c r="QD81" s="23"/>
      <c r="QE81" s="23"/>
      <c r="QF81" s="23"/>
      <c r="QG81" s="23"/>
      <c r="QH81" s="23"/>
      <c r="QI81" s="23"/>
      <c r="QJ81" s="23"/>
      <c r="QK81" s="23"/>
      <c r="QL81" s="23"/>
      <c r="QM81" s="23"/>
      <c r="QN81" s="23"/>
      <c r="QO81" s="23"/>
      <c r="QP81" s="23"/>
      <c r="QQ81" s="23"/>
      <c r="QR81" s="23"/>
      <c r="QS81" s="23"/>
      <c r="QT81" s="23"/>
      <c r="QU81" s="23"/>
      <c r="QV81" s="23"/>
      <c r="QW81" s="23"/>
      <c r="QX81" s="23"/>
      <c r="QY81" s="23"/>
      <c r="QZ81" s="23"/>
      <c r="RA81" s="23"/>
      <c r="RB81" s="23"/>
      <c r="RC81" s="23"/>
      <c r="RD81" s="23"/>
      <c r="RE81" s="23"/>
      <c r="RF81" s="23"/>
      <c r="RG81" s="23"/>
      <c r="RH81" s="23"/>
      <c r="RI81" s="23"/>
      <c r="RJ81" s="23"/>
      <c r="RK81" s="23"/>
      <c r="RL81" s="23"/>
      <c r="RM81" s="23"/>
      <c r="RN81" s="23"/>
      <c r="RO81" s="23"/>
      <c r="RP81" s="23"/>
      <c r="RQ81" s="23"/>
      <c r="RR81" s="23"/>
      <c r="RS81" s="23"/>
      <c r="RT81" s="23"/>
      <c r="RU81" s="23"/>
      <c r="RV81" s="23"/>
      <c r="RW81" s="23"/>
      <c r="RX81" s="23"/>
      <c r="RY81" s="23"/>
      <c r="RZ81" s="23"/>
      <c r="SA81" s="23"/>
      <c r="SB81" s="23"/>
      <c r="SC81" s="23"/>
      <c r="SD81" s="23"/>
      <c r="SE81" s="23"/>
      <c r="SF81" s="23"/>
      <c r="SG81" s="23"/>
      <c r="SH81" s="23"/>
      <c r="SI81" s="23"/>
      <c r="SJ81" s="23"/>
      <c r="SK81" s="23"/>
      <c r="SL81" s="23"/>
      <c r="SM81" s="23"/>
      <c r="SN81" s="23"/>
      <c r="SO81" s="23"/>
      <c r="SP81" s="23"/>
      <c r="SQ81" s="23"/>
      <c r="SR81" s="23"/>
      <c r="SS81" s="23"/>
      <c r="ST81" s="23"/>
      <c r="SU81" s="23"/>
      <c r="SV81" s="23"/>
      <c r="SW81" s="23"/>
      <c r="SX81" s="23"/>
      <c r="SY81" s="23"/>
      <c r="SZ81" s="23"/>
      <c r="TA81" s="23"/>
      <c r="TB81" s="23"/>
      <c r="TC81" s="23"/>
      <c r="TD81" s="23"/>
      <c r="TE81" s="23"/>
      <c r="TF81" s="23"/>
      <c r="TG81" s="23"/>
      <c r="TH81" s="23"/>
      <c r="TI81" s="23"/>
      <c r="TJ81" s="23"/>
      <c r="TK81" s="23"/>
      <c r="TL81" s="23"/>
      <c r="TM81" s="23"/>
      <c r="TN81" s="23"/>
      <c r="TO81" s="23"/>
      <c r="TP81" s="23"/>
      <c r="TQ81" s="23"/>
      <c r="TR81" s="23"/>
      <c r="TS81" s="23"/>
      <c r="TT81" s="23"/>
      <c r="TU81" s="23"/>
      <c r="TV81" s="23"/>
      <c r="TW81" s="23"/>
      <c r="TX81" s="23"/>
      <c r="TY81" s="23"/>
      <c r="TZ81" s="23"/>
      <c r="UA81" s="23"/>
      <c r="UB81" s="23"/>
      <c r="UC81" s="23"/>
      <c r="UD81" s="23"/>
      <c r="UE81" s="23"/>
      <c r="UF81" s="23"/>
      <c r="UG81" s="23"/>
      <c r="UH81" s="23"/>
      <c r="UI81" s="23"/>
      <c r="UJ81" s="23"/>
      <c r="UK81" s="23"/>
      <c r="UL81" s="23"/>
      <c r="UM81" s="23"/>
      <c r="UN81" s="23"/>
      <c r="UO81" s="23"/>
      <c r="UP81" s="23"/>
      <c r="UQ81" s="23"/>
      <c r="UR81" s="23"/>
      <c r="US81" s="23"/>
      <c r="UT81" s="23"/>
      <c r="UU81" s="23"/>
      <c r="UV81" s="23"/>
      <c r="UW81" s="23"/>
      <c r="UX81" s="23"/>
      <c r="UY81" s="23"/>
      <c r="UZ81" s="23"/>
      <c r="VA81" s="23"/>
      <c r="VB81" s="23"/>
      <c r="VC81" s="23"/>
      <c r="VD81" s="23"/>
      <c r="VE81" s="23"/>
      <c r="VF81" s="23"/>
      <c r="VG81" s="23"/>
      <c r="VH81" s="23"/>
      <c r="VI81" s="23"/>
      <c r="VJ81" s="23"/>
      <c r="VK81" s="23"/>
      <c r="VL81" s="23"/>
      <c r="VM81" s="23"/>
      <c r="VN81" s="23"/>
      <c r="VO81" s="23"/>
      <c r="VP81" s="23"/>
      <c r="VQ81" s="23"/>
      <c r="VR81" s="23"/>
      <c r="VS81" s="23"/>
      <c r="VT81" s="23"/>
      <c r="VU81" s="23"/>
      <c r="VV81" s="23"/>
      <c r="VW81" s="23"/>
      <c r="VX81" s="23"/>
      <c r="VY81" s="23"/>
      <c r="VZ81" s="23"/>
      <c r="WA81" s="23"/>
      <c r="WB81" s="23"/>
      <c r="WC81" s="23"/>
      <c r="WD81" s="23"/>
      <c r="WE81" s="23"/>
      <c r="WF81" s="23"/>
      <c r="WG81" s="23"/>
      <c r="WH81" s="23"/>
      <c r="WI81" s="23"/>
      <c r="WJ81" s="23"/>
      <c r="WK81" s="23"/>
      <c r="WL81" s="23"/>
      <c r="WM81" s="23"/>
      <c r="WN81" s="23"/>
      <c r="WO81" s="23"/>
      <c r="WP81" s="23"/>
      <c r="WQ81" s="23"/>
      <c r="WR81" s="23"/>
      <c r="WS81" s="23"/>
      <c r="WT81" s="23"/>
      <c r="WU81" s="23"/>
      <c r="WV81" s="23"/>
      <c r="WW81" s="23"/>
      <c r="WX81" s="23"/>
      <c r="WY81" s="23"/>
      <c r="WZ81" s="23"/>
      <c r="XA81" s="23"/>
      <c r="XB81" s="23"/>
      <c r="XC81" s="23"/>
      <c r="XD81" s="23"/>
      <c r="XE81" s="23"/>
      <c r="XF81" s="23"/>
      <c r="XG81" s="23"/>
      <c r="XH81" s="23"/>
      <c r="XI81" s="23"/>
      <c r="XJ81" s="23"/>
      <c r="XK81" s="23"/>
      <c r="XL81" s="23"/>
      <c r="XM81" s="23"/>
      <c r="XN81" s="23"/>
      <c r="XO81" s="23"/>
      <c r="XP81" s="23"/>
      <c r="XQ81" s="23"/>
      <c r="XR81" s="23"/>
      <c r="XS81" s="23"/>
      <c r="XT81" s="23"/>
      <c r="XU81" s="23"/>
      <c r="XV81" s="23"/>
      <c r="XW81" s="23"/>
      <c r="XX81" s="23"/>
      <c r="XY81" s="23"/>
      <c r="XZ81" s="23"/>
      <c r="YA81" s="23"/>
      <c r="YB81" s="23"/>
      <c r="YC81" s="23"/>
      <c r="YD81" s="23"/>
      <c r="YE81" s="23"/>
      <c r="YF81" s="23"/>
      <c r="YG81" s="23"/>
      <c r="YH81" s="23"/>
      <c r="YI81" s="23"/>
      <c r="YJ81" s="23"/>
      <c r="YK81" s="23"/>
      <c r="YL81" s="23"/>
      <c r="YM81" s="23"/>
      <c r="YN81" s="23"/>
      <c r="YO81" s="23"/>
      <c r="YP81" s="23"/>
      <c r="YQ81" s="23"/>
      <c r="YR81" s="23"/>
      <c r="YS81" s="23"/>
      <c r="YT81" s="23"/>
      <c r="YU81" s="23"/>
      <c r="YV81" s="23"/>
      <c r="YW81" s="23"/>
      <c r="YX81" s="23"/>
      <c r="YY81" s="23"/>
      <c r="YZ81" s="23"/>
      <c r="ZA81" s="23"/>
      <c r="ZB81" s="23"/>
      <c r="ZC81" s="23"/>
      <c r="ZD81" s="23"/>
      <c r="ZE81" s="23"/>
      <c r="ZF81" s="23"/>
      <c r="ZG81" s="23"/>
      <c r="ZH81" s="23"/>
      <c r="ZI81" s="23"/>
      <c r="ZJ81" s="23"/>
      <c r="ZK81" s="23"/>
      <c r="ZL81" s="23"/>
      <c r="ZM81" s="23"/>
      <c r="ZN81" s="23"/>
      <c r="ZO81" s="23"/>
      <c r="ZP81" s="23"/>
      <c r="ZQ81" s="23"/>
      <c r="ZR81" s="23"/>
      <c r="ZS81" s="23"/>
      <c r="ZT81" s="23"/>
      <c r="ZU81" s="23"/>
      <c r="ZV81" s="23"/>
      <c r="ZW81" s="23"/>
      <c r="ZX81" s="23"/>
      <c r="ZY81" s="23"/>
      <c r="ZZ81" s="23"/>
      <c r="AAA81" s="23"/>
      <c r="AAB81" s="23"/>
      <c r="AAC81" s="23"/>
      <c r="AAD81" s="23"/>
      <c r="AAE81" s="23"/>
      <c r="AAF81" s="23"/>
      <c r="AAG81" s="23"/>
      <c r="AAH81" s="23"/>
      <c r="AAI81" s="23"/>
      <c r="AAJ81" s="23"/>
      <c r="AAK81" s="23"/>
      <c r="AAL81" s="23"/>
      <c r="AAM81" s="23"/>
      <c r="AAN81" s="23"/>
      <c r="AAO81" s="23"/>
      <c r="AAP81" s="23"/>
      <c r="AAQ81" s="23"/>
      <c r="AAR81" s="23"/>
      <c r="AAS81" s="23"/>
      <c r="AAT81" s="23"/>
      <c r="AAU81" s="23"/>
      <c r="AAV81" s="23"/>
      <c r="AAW81" s="23"/>
      <c r="AAX81" s="23"/>
      <c r="AAY81" s="23"/>
      <c r="AAZ81" s="23"/>
      <c r="ABA81" s="23"/>
      <c r="ABB81" s="23"/>
      <c r="ABC81" s="23"/>
      <c r="ABD81" s="23"/>
      <c r="ABE81" s="23"/>
      <c r="ABF81" s="23"/>
      <c r="ABG81" s="23"/>
      <c r="ABH81" s="23"/>
      <c r="ABI81" s="23"/>
      <c r="ABJ81" s="23"/>
      <c r="ABK81" s="23"/>
      <c r="ABL81" s="23"/>
      <c r="ABM81" s="23"/>
      <c r="ABN81" s="23"/>
      <c r="ABO81" s="23"/>
      <c r="ABP81" s="23"/>
      <c r="ABQ81" s="23"/>
      <c r="ABR81" s="23"/>
      <c r="ABS81" s="23"/>
      <c r="ABT81" s="23"/>
      <c r="ABU81" s="23"/>
      <c r="ABV81" s="23"/>
      <c r="ABW81" s="23"/>
      <c r="ABX81" s="23"/>
      <c r="ABY81" s="23"/>
      <c r="ABZ81" s="23"/>
      <c r="ACA81" s="23"/>
      <c r="ACB81" s="23"/>
      <c r="ACC81" s="23"/>
      <c r="ACD81" s="23"/>
      <c r="ACE81" s="23"/>
      <c r="ACF81" s="23"/>
      <c r="ACG81" s="23"/>
      <c r="ACH81" s="23"/>
      <c r="ACI81" s="23"/>
      <c r="ACJ81" s="23"/>
      <c r="ACK81" s="23"/>
      <c r="ACL81" s="23"/>
      <c r="ACM81" s="23"/>
      <c r="ACN81" s="23"/>
      <c r="ACO81" s="23"/>
      <c r="ACP81" s="23"/>
      <c r="ACQ81" s="23"/>
      <c r="ACR81" s="23"/>
      <c r="ACS81" s="23"/>
      <c r="ACT81" s="23"/>
      <c r="ACU81" s="23"/>
      <c r="ACV81" s="23"/>
      <c r="ACW81" s="23"/>
      <c r="ACX81" s="23"/>
      <c r="ACY81" s="23"/>
      <c r="ACZ81" s="23"/>
      <c r="ADA81" s="23"/>
      <c r="ADB81" s="23"/>
      <c r="ADC81" s="23"/>
      <c r="ADD81" s="23"/>
      <c r="ADE81" s="23"/>
      <c r="ADF81" s="23"/>
      <c r="ADG81" s="23"/>
      <c r="ADH81" s="23"/>
      <c r="ADI81" s="23"/>
      <c r="ADJ81" s="23"/>
      <c r="ADK81" s="23"/>
      <c r="ADL81" s="23"/>
      <c r="ADM81" s="23"/>
      <c r="ADN81" s="23"/>
      <c r="ADO81" s="23"/>
      <c r="ADP81" s="23"/>
      <c r="ADQ81" s="23"/>
      <c r="ADR81" s="23"/>
      <c r="ADS81" s="23"/>
      <c r="ADT81" s="23"/>
      <c r="ADU81" s="23"/>
      <c r="ADV81" s="23"/>
      <c r="ADW81" s="23"/>
      <c r="ADX81" s="23"/>
      <c r="ADY81" s="23"/>
      <c r="ADZ81" s="23"/>
      <c r="AEA81" s="23"/>
      <c r="AEB81" s="23"/>
      <c r="AEC81" s="23"/>
      <c r="AED81" s="23"/>
      <c r="AEE81" s="23"/>
      <c r="AEF81" s="23"/>
      <c r="AEG81" s="23"/>
      <c r="AEH81" s="23"/>
      <c r="AEI81" s="23"/>
      <c r="AEJ81" s="23"/>
      <c r="AEK81" s="23"/>
      <c r="AEL81" s="23"/>
      <c r="AEM81" s="23"/>
      <c r="AEN81" s="23"/>
      <c r="AEO81" s="23"/>
      <c r="AEP81" s="23"/>
      <c r="AEQ81" s="23"/>
      <c r="AER81" s="23"/>
      <c r="AES81" s="23"/>
      <c r="AET81" s="23"/>
      <c r="AEU81" s="23"/>
      <c r="AEV81" s="23"/>
      <c r="AEW81" s="23"/>
      <c r="AEX81" s="23"/>
      <c r="AEY81" s="23"/>
      <c r="AEZ81" s="23"/>
      <c r="AFA81" s="23"/>
      <c r="AFB81" s="23"/>
      <c r="AFC81" s="23"/>
      <c r="AFD81" s="23"/>
      <c r="AFE81" s="23"/>
      <c r="AFF81" s="23"/>
      <c r="AFG81" s="23"/>
      <c r="AFH81" s="23"/>
      <c r="AFI81" s="23"/>
      <c r="AFJ81" s="23"/>
      <c r="AFK81" s="23"/>
      <c r="AFL81" s="23"/>
      <c r="AFM81" s="23"/>
      <c r="AFN81" s="23"/>
      <c r="AFO81" s="23"/>
      <c r="AFP81" s="23"/>
      <c r="AFQ81" s="23"/>
      <c r="AFR81" s="23"/>
      <c r="AFS81" s="23"/>
      <c r="AFT81" s="23"/>
      <c r="AFU81" s="23"/>
      <c r="AFV81" s="23"/>
      <c r="AFW81" s="23"/>
      <c r="AFX81" s="23"/>
      <c r="AFY81" s="23"/>
      <c r="AFZ81" s="23"/>
      <c r="AGA81" s="23"/>
      <c r="AGB81" s="23"/>
      <c r="AGC81" s="23"/>
      <c r="AGD81" s="23"/>
      <c r="AGE81" s="23"/>
      <c r="AGF81" s="23"/>
      <c r="AGG81" s="23"/>
      <c r="AGH81" s="23"/>
      <c r="AGI81" s="23"/>
      <c r="AGJ81" s="23"/>
      <c r="AGK81" s="23"/>
      <c r="AGL81" s="23"/>
      <c r="AGM81" s="23"/>
      <c r="AGN81" s="23"/>
      <c r="AGO81" s="23"/>
      <c r="AGP81" s="23"/>
      <c r="AGQ81" s="23"/>
      <c r="AGR81" s="23"/>
      <c r="AGS81" s="23"/>
      <c r="AGT81" s="23"/>
      <c r="AGU81" s="23"/>
      <c r="AGV81" s="23"/>
      <c r="AGW81" s="23"/>
      <c r="AGX81" s="23"/>
      <c r="AGY81" s="23"/>
      <c r="AGZ81" s="23"/>
      <c r="AHA81" s="23"/>
      <c r="AHB81" s="23"/>
      <c r="AHC81" s="23"/>
      <c r="AHD81" s="23"/>
      <c r="AHE81" s="23"/>
      <c r="AHF81" s="23"/>
      <c r="AHG81" s="23"/>
      <c r="AHH81" s="23"/>
      <c r="AHI81" s="23"/>
      <c r="AHJ81" s="23"/>
      <c r="AHK81" s="23"/>
      <c r="AHL81" s="23"/>
      <c r="AHM81" s="23"/>
      <c r="AHN81" s="23"/>
      <c r="AHO81" s="23"/>
      <c r="AHP81" s="23"/>
      <c r="AHQ81" s="23"/>
      <c r="AHR81" s="23"/>
      <c r="AHS81" s="23"/>
      <c r="AHT81" s="23"/>
      <c r="AHU81" s="23"/>
      <c r="AHV81" s="23"/>
      <c r="AHW81" s="23"/>
      <c r="AHX81" s="23"/>
      <c r="AHY81" s="23"/>
      <c r="AHZ81" s="23"/>
      <c r="AIA81" s="23"/>
      <c r="AIB81" s="23"/>
      <c r="AIC81" s="23"/>
      <c r="AID81" s="23"/>
      <c r="AIE81" s="23"/>
      <c r="AIF81" s="23"/>
      <c r="AIG81" s="23"/>
      <c r="AIH81" s="23"/>
      <c r="AII81" s="23"/>
      <c r="AIJ81" s="23"/>
      <c r="AIK81" s="23"/>
      <c r="AIL81" s="23"/>
      <c r="AIM81" s="23"/>
      <c r="AIN81" s="23"/>
      <c r="AIO81" s="23"/>
      <c r="AIP81" s="23"/>
      <c r="AIQ81" s="23"/>
      <c r="AIR81" s="23"/>
      <c r="AIS81" s="23"/>
      <c r="AIT81" s="23"/>
      <c r="AIU81" s="23"/>
      <c r="AIV81" s="23"/>
      <c r="AIW81" s="23"/>
      <c r="AIX81" s="23"/>
      <c r="AIY81" s="23"/>
      <c r="AIZ81" s="23"/>
      <c r="AJA81" s="23"/>
      <c r="AJB81" s="23"/>
      <c r="AJC81" s="23"/>
      <c r="AJD81" s="23"/>
      <c r="AJE81" s="23"/>
      <c r="AJF81" s="23"/>
      <c r="AJG81" s="23"/>
      <c r="AJH81" s="23"/>
      <c r="AJI81" s="23"/>
      <c r="AJJ81" s="23"/>
      <c r="AJK81" s="23"/>
      <c r="AJL81" s="23"/>
      <c r="AJM81" s="23"/>
      <c r="AJN81" s="23"/>
      <c r="AJO81" s="23"/>
      <c r="AJP81" s="23"/>
      <c r="AJQ81" s="23"/>
      <c r="AJR81" s="23"/>
      <c r="AJS81" s="23"/>
      <c r="AJT81" s="23"/>
      <c r="AJU81" s="23"/>
      <c r="AJV81" s="23"/>
      <c r="AJW81" s="23"/>
      <c r="AJX81" s="23"/>
      <c r="AJY81" s="23"/>
      <c r="AJZ81" s="23"/>
      <c r="AKA81" s="23"/>
      <c r="AKB81" s="23"/>
      <c r="AKC81" s="23"/>
      <c r="AKD81" s="23"/>
      <c r="AKE81" s="23"/>
      <c r="AKF81" s="23"/>
      <c r="AKG81" s="23"/>
      <c r="AKH81" s="23"/>
      <c r="AKI81" s="23"/>
      <c r="AKJ81" s="23"/>
      <c r="AKK81" s="23"/>
      <c r="AKL81" s="23"/>
      <c r="AKM81" s="23"/>
      <c r="AKN81" s="23"/>
      <c r="AKO81" s="23"/>
      <c r="AKP81" s="23"/>
      <c r="AKQ81" s="23"/>
      <c r="AKR81" s="23"/>
      <c r="AKS81" s="23"/>
      <c r="AKT81" s="23"/>
      <c r="AKU81" s="23"/>
      <c r="AKV81" s="23"/>
      <c r="AKW81" s="23"/>
      <c r="AKX81" s="23"/>
      <c r="AKY81" s="23"/>
      <c r="AKZ81" s="23"/>
      <c r="ALA81" s="23"/>
      <c r="ALB81" s="23"/>
      <c r="ALC81" s="23"/>
      <c r="ALD81" s="23"/>
      <c r="ALE81" s="23"/>
      <c r="ALF81" s="23"/>
      <c r="ALG81" s="23"/>
      <c r="ALH81" s="23"/>
      <c r="ALI81" s="23"/>
      <c r="ALJ81" s="23"/>
      <c r="ALK81" s="23"/>
      <c r="ALL81" s="23"/>
      <c r="ALM81" s="23"/>
      <c r="ALN81" s="23"/>
      <c r="ALO81" s="23"/>
      <c r="ALP81" s="23"/>
      <c r="ALQ81" s="23"/>
      <c r="ALR81" s="23"/>
      <c r="ALS81" s="23"/>
      <c r="ALT81" s="23"/>
      <c r="ALU81" s="23"/>
      <c r="ALV81" s="23"/>
      <c r="ALW81" s="23"/>
      <c r="ALX81" s="23"/>
      <c r="ALY81" s="23"/>
      <c r="ALZ81" s="23"/>
      <c r="AMA81" s="23"/>
      <c r="AMB81" s="23"/>
      <c r="AMC81" s="23"/>
      <c r="AMD81" s="23"/>
      <c r="AME81" s="23"/>
      <c r="AMF81" s="23"/>
      <c r="AMG81" s="23"/>
      <c r="AMH81" s="23"/>
      <c r="AMI81" s="23"/>
      <c r="AMJ81" s="23"/>
    </row>
    <row r="82" spans="1:1024" ht="24" customHeight="1">
      <c r="A82" s="14" t="s">
        <v>191</v>
      </c>
      <c r="B82" s="14" t="s">
        <v>192</v>
      </c>
      <c r="C82" s="14" t="s">
        <v>151</v>
      </c>
      <c r="D82" s="15" t="s">
        <v>190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f t="shared" ref="J82" si="31">K82</f>
        <v>969246</v>
      </c>
      <c r="K82" s="106">
        <f>K84+K83</f>
        <v>969246</v>
      </c>
      <c r="L82" s="28">
        <v>0</v>
      </c>
      <c r="M82" s="28">
        <v>0</v>
      </c>
      <c r="N82" s="28">
        <v>0</v>
      </c>
      <c r="O82" s="28">
        <f t="shared" ref="O82" si="32">K82</f>
        <v>969246</v>
      </c>
      <c r="P82" s="28">
        <f t="shared" ref="P82" si="33">E82+J82</f>
        <v>969246</v>
      </c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3"/>
      <c r="DD82" s="23"/>
      <c r="DE82" s="23"/>
      <c r="DF82" s="23"/>
      <c r="DG82" s="23"/>
      <c r="DH82" s="23"/>
      <c r="DI82" s="23"/>
      <c r="DJ82" s="23"/>
      <c r="DK82" s="23"/>
      <c r="DL82" s="23"/>
      <c r="DM82" s="23"/>
      <c r="DN82" s="23"/>
      <c r="DO82" s="23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3"/>
      <c r="EC82" s="23"/>
      <c r="ED82" s="23"/>
      <c r="EE82" s="23"/>
      <c r="EF82" s="23"/>
      <c r="EG82" s="23"/>
      <c r="EH82" s="23"/>
      <c r="EI82" s="23"/>
      <c r="EJ82" s="23"/>
      <c r="EK82" s="23"/>
      <c r="EL82" s="23"/>
      <c r="EM82" s="23"/>
      <c r="EN82" s="23"/>
      <c r="EO82" s="23"/>
      <c r="EP82" s="23"/>
      <c r="EQ82" s="23"/>
      <c r="ER82" s="23"/>
      <c r="ES82" s="23"/>
      <c r="ET82" s="23"/>
      <c r="EU82" s="23"/>
      <c r="EV82" s="23"/>
      <c r="EW82" s="23"/>
      <c r="EX82" s="23"/>
      <c r="EY82" s="23"/>
      <c r="EZ82" s="23"/>
      <c r="FA82" s="23"/>
      <c r="FB82" s="23"/>
      <c r="FC82" s="23"/>
      <c r="FD82" s="23"/>
      <c r="FE82" s="23"/>
      <c r="FF82" s="23"/>
      <c r="FG82" s="23"/>
      <c r="FH82" s="23"/>
      <c r="FI82" s="23"/>
      <c r="FJ82" s="23"/>
      <c r="FK82" s="23"/>
      <c r="FL82" s="23"/>
      <c r="FM82" s="23"/>
      <c r="FN82" s="23"/>
      <c r="FO82" s="23"/>
      <c r="FP82" s="23"/>
      <c r="FQ82" s="23"/>
      <c r="FR82" s="23"/>
      <c r="FS82" s="23"/>
      <c r="FT82" s="23"/>
      <c r="FU82" s="23"/>
      <c r="FV82" s="23"/>
      <c r="FW82" s="23"/>
      <c r="FX82" s="23"/>
      <c r="FY82" s="23"/>
      <c r="FZ82" s="23"/>
      <c r="GA82" s="23"/>
      <c r="GB82" s="23"/>
      <c r="GC82" s="23"/>
      <c r="GD82" s="23"/>
      <c r="GE82" s="23"/>
      <c r="GF82" s="23"/>
      <c r="GG82" s="23"/>
      <c r="GH82" s="23"/>
      <c r="GI82" s="23"/>
      <c r="GJ82" s="23"/>
      <c r="GK82" s="23"/>
      <c r="GL82" s="23"/>
      <c r="GM82" s="23"/>
      <c r="GN82" s="23"/>
      <c r="GO82" s="23"/>
      <c r="GP82" s="23"/>
      <c r="GQ82" s="23"/>
      <c r="GR82" s="23"/>
      <c r="GS82" s="23"/>
      <c r="GT82" s="23"/>
      <c r="GU82" s="23"/>
      <c r="GV82" s="23"/>
      <c r="GW82" s="23"/>
      <c r="GX82" s="23"/>
      <c r="GY82" s="23"/>
      <c r="GZ82" s="23"/>
      <c r="HA82" s="23"/>
      <c r="HB82" s="23"/>
      <c r="HC82" s="23"/>
      <c r="HD82" s="23"/>
      <c r="HE82" s="23"/>
      <c r="HF82" s="23"/>
      <c r="HG82" s="23"/>
      <c r="HH82" s="23"/>
      <c r="HI82" s="23"/>
      <c r="HJ82" s="23"/>
      <c r="HK82" s="23"/>
      <c r="HL82" s="23"/>
      <c r="HM82" s="23"/>
      <c r="HN82" s="23"/>
      <c r="HO82" s="23"/>
      <c r="HP82" s="23"/>
      <c r="HQ82" s="23"/>
      <c r="HR82" s="23"/>
      <c r="HS82" s="23"/>
      <c r="HT82" s="23"/>
      <c r="HU82" s="23"/>
      <c r="HV82" s="23"/>
      <c r="HW82" s="23"/>
      <c r="HX82" s="23"/>
      <c r="HY82" s="23"/>
      <c r="HZ82" s="23"/>
      <c r="IA82" s="23"/>
      <c r="IB82" s="23"/>
      <c r="IC82" s="23"/>
      <c r="ID82" s="23"/>
      <c r="IE82" s="23"/>
      <c r="IF82" s="23"/>
      <c r="IG82" s="23"/>
      <c r="IH82" s="23"/>
      <c r="II82" s="23"/>
      <c r="IJ82" s="23"/>
      <c r="IK82" s="23"/>
      <c r="IL82" s="23"/>
      <c r="IM82" s="23"/>
      <c r="IN82" s="23"/>
      <c r="IO82" s="23"/>
      <c r="IP82" s="23"/>
      <c r="IQ82" s="23"/>
      <c r="IR82" s="23"/>
      <c r="IS82" s="23"/>
      <c r="IT82" s="23"/>
      <c r="IU82" s="23"/>
      <c r="IV82" s="23"/>
      <c r="IW82" s="23"/>
      <c r="IX82" s="23"/>
      <c r="IY82" s="23"/>
      <c r="IZ82" s="23"/>
      <c r="JA82" s="23"/>
      <c r="JB82" s="23"/>
      <c r="JC82" s="23"/>
      <c r="JD82" s="23"/>
      <c r="JE82" s="23"/>
      <c r="JF82" s="23"/>
      <c r="JG82" s="23"/>
      <c r="JH82" s="23"/>
      <c r="JI82" s="23"/>
      <c r="JJ82" s="23"/>
      <c r="JK82" s="23"/>
      <c r="JL82" s="23"/>
      <c r="JM82" s="23"/>
      <c r="JN82" s="23"/>
      <c r="JO82" s="23"/>
      <c r="JP82" s="23"/>
      <c r="JQ82" s="23"/>
      <c r="JR82" s="23"/>
      <c r="JS82" s="23"/>
      <c r="JT82" s="23"/>
      <c r="JU82" s="23"/>
      <c r="JV82" s="23"/>
      <c r="JW82" s="23"/>
      <c r="JX82" s="23"/>
      <c r="JY82" s="23"/>
      <c r="JZ82" s="23"/>
      <c r="KA82" s="23"/>
      <c r="KB82" s="23"/>
      <c r="KC82" s="23"/>
      <c r="KD82" s="23"/>
      <c r="KE82" s="23"/>
      <c r="KF82" s="23"/>
      <c r="KG82" s="23"/>
      <c r="KH82" s="23"/>
      <c r="KI82" s="23"/>
      <c r="KJ82" s="23"/>
      <c r="KK82" s="23"/>
      <c r="KL82" s="23"/>
      <c r="KM82" s="23"/>
      <c r="KN82" s="23"/>
      <c r="KO82" s="23"/>
      <c r="KP82" s="23"/>
      <c r="KQ82" s="23"/>
      <c r="KR82" s="23"/>
      <c r="KS82" s="23"/>
      <c r="KT82" s="23"/>
      <c r="KU82" s="23"/>
      <c r="KV82" s="23"/>
      <c r="KW82" s="23"/>
      <c r="KX82" s="23"/>
      <c r="KY82" s="23"/>
      <c r="KZ82" s="23"/>
      <c r="LA82" s="23"/>
      <c r="LB82" s="23"/>
      <c r="LC82" s="23"/>
      <c r="LD82" s="23"/>
      <c r="LE82" s="23"/>
      <c r="LF82" s="23"/>
      <c r="LG82" s="23"/>
      <c r="LH82" s="23"/>
      <c r="LI82" s="23"/>
      <c r="LJ82" s="23"/>
      <c r="LK82" s="23"/>
      <c r="LL82" s="23"/>
      <c r="LM82" s="23"/>
      <c r="LN82" s="23"/>
      <c r="LO82" s="23"/>
      <c r="LP82" s="23"/>
      <c r="LQ82" s="23"/>
      <c r="LR82" s="23"/>
      <c r="LS82" s="23"/>
      <c r="LT82" s="23"/>
      <c r="LU82" s="23"/>
      <c r="LV82" s="23"/>
      <c r="LW82" s="23"/>
      <c r="LX82" s="23"/>
      <c r="LY82" s="23"/>
      <c r="LZ82" s="23"/>
      <c r="MA82" s="23"/>
      <c r="MB82" s="23"/>
      <c r="MC82" s="23"/>
      <c r="MD82" s="23"/>
      <c r="ME82" s="23"/>
      <c r="MF82" s="23"/>
      <c r="MG82" s="23"/>
      <c r="MH82" s="23"/>
      <c r="MI82" s="23"/>
      <c r="MJ82" s="23"/>
      <c r="MK82" s="23"/>
      <c r="ML82" s="23"/>
      <c r="MM82" s="23"/>
      <c r="MN82" s="23"/>
      <c r="MO82" s="23"/>
      <c r="MP82" s="23"/>
      <c r="MQ82" s="23"/>
      <c r="MR82" s="23"/>
      <c r="MS82" s="23"/>
      <c r="MT82" s="23"/>
      <c r="MU82" s="23"/>
      <c r="MV82" s="23"/>
      <c r="MW82" s="23"/>
      <c r="MX82" s="23"/>
      <c r="MY82" s="23"/>
      <c r="MZ82" s="23"/>
      <c r="NA82" s="23"/>
      <c r="NB82" s="23"/>
      <c r="NC82" s="23"/>
      <c r="ND82" s="23"/>
      <c r="NE82" s="23"/>
      <c r="NF82" s="23"/>
      <c r="NG82" s="23"/>
      <c r="NH82" s="23"/>
      <c r="NI82" s="23"/>
      <c r="NJ82" s="23"/>
      <c r="NK82" s="23"/>
      <c r="NL82" s="23"/>
      <c r="NM82" s="23"/>
      <c r="NN82" s="23"/>
      <c r="NO82" s="23"/>
      <c r="NP82" s="23"/>
      <c r="NQ82" s="23"/>
      <c r="NR82" s="23"/>
      <c r="NS82" s="23"/>
      <c r="NT82" s="23"/>
      <c r="NU82" s="23"/>
      <c r="NV82" s="23"/>
      <c r="NW82" s="23"/>
      <c r="NX82" s="23"/>
      <c r="NY82" s="23"/>
      <c r="NZ82" s="23"/>
      <c r="OA82" s="23"/>
      <c r="OB82" s="23"/>
      <c r="OC82" s="23"/>
      <c r="OD82" s="23"/>
      <c r="OE82" s="23"/>
      <c r="OF82" s="23"/>
      <c r="OG82" s="23"/>
      <c r="OH82" s="23"/>
      <c r="OI82" s="23"/>
      <c r="OJ82" s="23"/>
      <c r="OK82" s="23"/>
      <c r="OL82" s="23"/>
      <c r="OM82" s="23"/>
      <c r="ON82" s="23"/>
      <c r="OO82" s="23"/>
      <c r="OP82" s="23"/>
      <c r="OQ82" s="23"/>
      <c r="OR82" s="23"/>
      <c r="OS82" s="23"/>
      <c r="OT82" s="23"/>
      <c r="OU82" s="23"/>
      <c r="OV82" s="23"/>
      <c r="OW82" s="23"/>
      <c r="OX82" s="23"/>
      <c r="OY82" s="23"/>
      <c r="OZ82" s="23"/>
      <c r="PA82" s="23"/>
      <c r="PB82" s="23"/>
      <c r="PC82" s="23"/>
      <c r="PD82" s="23"/>
      <c r="PE82" s="23"/>
      <c r="PF82" s="23"/>
      <c r="PG82" s="23"/>
      <c r="PH82" s="23"/>
      <c r="PI82" s="23"/>
      <c r="PJ82" s="23"/>
      <c r="PK82" s="23"/>
      <c r="PL82" s="23"/>
      <c r="PM82" s="23"/>
      <c r="PN82" s="23"/>
      <c r="PO82" s="23"/>
      <c r="PP82" s="23"/>
      <c r="PQ82" s="23"/>
      <c r="PR82" s="23"/>
      <c r="PS82" s="23"/>
      <c r="PT82" s="23"/>
      <c r="PU82" s="23"/>
      <c r="PV82" s="23"/>
      <c r="PW82" s="23"/>
      <c r="PX82" s="23"/>
      <c r="PY82" s="23"/>
      <c r="PZ82" s="23"/>
      <c r="QA82" s="23"/>
      <c r="QB82" s="23"/>
      <c r="QC82" s="23"/>
      <c r="QD82" s="23"/>
      <c r="QE82" s="23"/>
      <c r="QF82" s="23"/>
      <c r="QG82" s="23"/>
      <c r="QH82" s="23"/>
      <c r="QI82" s="23"/>
      <c r="QJ82" s="23"/>
      <c r="QK82" s="23"/>
      <c r="QL82" s="23"/>
      <c r="QM82" s="23"/>
      <c r="QN82" s="23"/>
      <c r="QO82" s="23"/>
      <c r="QP82" s="23"/>
      <c r="QQ82" s="23"/>
      <c r="QR82" s="23"/>
      <c r="QS82" s="23"/>
      <c r="QT82" s="23"/>
      <c r="QU82" s="23"/>
      <c r="QV82" s="23"/>
      <c r="QW82" s="23"/>
      <c r="QX82" s="23"/>
      <c r="QY82" s="23"/>
      <c r="QZ82" s="23"/>
      <c r="RA82" s="23"/>
      <c r="RB82" s="23"/>
      <c r="RC82" s="23"/>
      <c r="RD82" s="23"/>
      <c r="RE82" s="23"/>
      <c r="RF82" s="23"/>
      <c r="RG82" s="23"/>
      <c r="RH82" s="23"/>
      <c r="RI82" s="23"/>
      <c r="RJ82" s="23"/>
      <c r="RK82" s="23"/>
      <c r="RL82" s="23"/>
      <c r="RM82" s="23"/>
      <c r="RN82" s="23"/>
      <c r="RO82" s="23"/>
      <c r="RP82" s="23"/>
      <c r="RQ82" s="23"/>
      <c r="RR82" s="23"/>
      <c r="RS82" s="23"/>
      <c r="RT82" s="23"/>
      <c r="RU82" s="23"/>
      <c r="RV82" s="23"/>
      <c r="RW82" s="23"/>
      <c r="RX82" s="23"/>
      <c r="RY82" s="23"/>
      <c r="RZ82" s="23"/>
      <c r="SA82" s="23"/>
      <c r="SB82" s="23"/>
      <c r="SC82" s="23"/>
      <c r="SD82" s="23"/>
      <c r="SE82" s="23"/>
      <c r="SF82" s="23"/>
      <c r="SG82" s="23"/>
      <c r="SH82" s="23"/>
      <c r="SI82" s="23"/>
      <c r="SJ82" s="23"/>
      <c r="SK82" s="23"/>
      <c r="SL82" s="23"/>
      <c r="SM82" s="23"/>
      <c r="SN82" s="23"/>
      <c r="SO82" s="23"/>
      <c r="SP82" s="23"/>
      <c r="SQ82" s="23"/>
      <c r="SR82" s="23"/>
      <c r="SS82" s="23"/>
      <c r="ST82" s="23"/>
      <c r="SU82" s="23"/>
      <c r="SV82" s="23"/>
      <c r="SW82" s="23"/>
      <c r="SX82" s="23"/>
      <c r="SY82" s="23"/>
      <c r="SZ82" s="23"/>
      <c r="TA82" s="23"/>
      <c r="TB82" s="23"/>
      <c r="TC82" s="23"/>
      <c r="TD82" s="23"/>
      <c r="TE82" s="23"/>
      <c r="TF82" s="23"/>
      <c r="TG82" s="23"/>
      <c r="TH82" s="23"/>
      <c r="TI82" s="23"/>
      <c r="TJ82" s="23"/>
      <c r="TK82" s="23"/>
      <c r="TL82" s="23"/>
      <c r="TM82" s="23"/>
      <c r="TN82" s="23"/>
      <c r="TO82" s="23"/>
      <c r="TP82" s="23"/>
      <c r="TQ82" s="23"/>
      <c r="TR82" s="23"/>
      <c r="TS82" s="23"/>
      <c r="TT82" s="23"/>
      <c r="TU82" s="23"/>
      <c r="TV82" s="23"/>
      <c r="TW82" s="23"/>
      <c r="TX82" s="23"/>
      <c r="TY82" s="23"/>
      <c r="TZ82" s="23"/>
      <c r="UA82" s="23"/>
      <c r="UB82" s="23"/>
      <c r="UC82" s="23"/>
      <c r="UD82" s="23"/>
      <c r="UE82" s="23"/>
      <c r="UF82" s="23"/>
      <c r="UG82" s="23"/>
      <c r="UH82" s="23"/>
      <c r="UI82" s="23"/>
      <c r="UJ82" s="23"/>
      <c r="UK82" s="23"/>
      <c r="UL82" s="23"/>
      <c r="UM82" s="23"/>
      <c r="UN82" s="23"/>
      <c r="UO82" s="23"/>
      <c r="UP82" s="23"/>
      <c r="UQ82" s="23"/>
      <c r="UR82" s="23"/>
      <c r="US82" s="23"/>
      <c r="UT82" s="23"/>
      <c r="UU82" s="23"/>
      <c r="UV82" s="23"/>
      <c r="UW82" s="23"/>
      <c r="UX82" s="23"/>
      <c r="UY82" s="23"/>
      <c r="UZ82" s="23"/>
      <c r="VA82" s="23"/>
      <c r="VB82" s="23"/>
      <c r="VC82" s="23"/>
      <c r="VD82" s="23"/>
      <c r="VE82" s="23"/>
      <c r="VF82" s="23"/>
      <c r="VG82" s="23"/>
      <c r="VH82" s="23"/>
      <c r="VI82" s="23"/>
      <c r="VJ82" s="23"/>
      <c r="VK82" s="23"/>
      <c r="VL82" s="23"/>
      <c r="VM82" s="23"/>
      <c r="VN82" s="23"/>
      <c r="VO82" s="23"/>
      <c r="VP82" s="23"/>
      <c r="VQ82" s="23"/>
      <c r="VR82" s="23"/>
      <c r="VS82" s="23"/>
      <c r="VT82" s="23"/>
      <c r="VU82" s="23"/>
      <c r="VV82" s="23"/>
      <c r="VW82" s="23"/>
      <c r="VX82" s="23"/>
      <c r="VY82" s="23"/>
      <c r="VZ82" s="23"/>
      <c r="WA82" s="23"/>
      <c r="WB82" s="23"/>
      <c r="WC82" s="23"/>
      <c r="WD82" s="23"/>
      <c r="WE82" s="23"/>
      <c r="WF82" s="23"/>
      <c r="WG82" s="23"/>
      <c r="WH82" s="23"/>
      <c r="WI82" s="23"/>
      <c r="WJ82" s="23"/>
      <c r="WK82" s="23"/>
      <c r="WL82" s="23"/>
      <c r="WM82" s="23"/>
      <c r="WN82" s="23"/>
      <c r="WO82" s="23"/>
      <c r="WP82" s="23"/>
      <c r="WQ82" s="23"/>
      <c r="WR82" s="23"/>
      <c r="WS82" s="23"/>
      <c r="WT82" s="23"/>
      <c r="WU82" s="23"/>
      <c r="WV82" s="23"/>
      <c r="WW82" s="23"/>
      <c r="WX82" s="23"/>
      <c r="WY82" s="23"/>
      <c r="WZ82" s="23"/>
      <c r="XA82" s="23"/>
      <c r="XB82" s="23"/>
      <c r="XC82" s="23"/>
      <c r="XD82" s="23"/>
      <c r="XE82" s="23"/>
      <c r="XF82" s="23"/>
      <c r="XG82" s="23"/>
      <c r="XH82" s="23"/>
      <c r="XI82" s="23"/>
      <c r="XJ82" s="23"/>
      <c r="XK82" s="23"/>
      <c r="XL82" s="23"/>
      <c r="XM82" s="23"/>
      <c r="XN82" s="23"/>
      <c r="XO82" s="23"/>
      <c r="XP82" s="23"/>
      <c r="XQ82" s="23"/>
      <c r="XR82" s="23"/>
      <c r="XS82" s="23"/>
      <c r="XT82" s="23"/>
      <c r="XU82" s="23"/>
      <c r="XV82" s="23"/>
      <c r="XW82" s="23"/>
      <c r="XX82" s="23"/>
      <c r="XY82" s="23"/>
      <c r="XZ82" s="23"/>
      <c r="YA82" s="23"/>
      <c r="YB82" s="23"/>
      <c r="YC82" s="23"/>
      <c r="YD82" s="23"/>
      <c r="YE82" s="23"/>
      <c r="YF82" s="23"/>
      <c r="YG82" s="23"/>
      <c r="YH82" s="23"/>
      <c r="YI82" s="23"/>
      <c r="YJ82" s="23"/>
      <c r="YK82" s="23"/>
      <c r="YL82" s="23"/>
      <c r="YM82" s="23"/>
      <c r="YN82" s="23"/>
      <c r="YO82" s="23"/>
      <c r="YP82" s="23"/>
      <c r="YQ82" s="23"/>
      <c r="YR82" s="23"/>
      <c r="YS82" s="23"/>
      <c r="YT82" s="23"/>
      <c r="YU82" s="23"/>
      <c r="YV82" s="23"/>
      <c r="YW82" s="23"/>
      <c r="YX82" s="23"/>
      <c r="YY82" s="23"/>
      <c r="YZ82" s="23"/>
      <c r="ZA82" s="23"/>
      <c r="ZB82" s="23"/>
      <c r="ZC82" s="23"/>
      <c r="ZD82" s="23"/>
      <c r="ZE82" s="23"/>
      <c r="ZF82" s="23"/>
      <c r="ZG82" s="23"/>
      <c r="ZH82" s="23"/>
      <c r="ZI82" s="23"/>
      <c r="ZJ82" s="23"/>
      <c r="ZK82" s="23"/>
      <c r="ZL82" s="23"/>
      <c r="ZM82" s="23"/>
      <c r="ZN82" s="23"/>
      <c r="ZO82" s="23"/>
      <c r="ZP82" s="23"/>
      <c r="ZQ82" s="23"/>
      <c r="ZR82" s="23"/>
      <c r="ZS82" s="23"/>
      <c r="ZT82" s="23"/>
      <c r="ZU82" s="23"/>
      <c r="ZV82" s="23"/>
      <c r="ZW82" s="23"/>
      <c r="ZX82" s="23"/>
      <c r="ZY82" s="23"/>
      <c r="ZZ82" s="23"/>
      <c r="AAA82" s="23"/>
      <c r="AAB82" s="23"/>
      <c r="AAC82" s="23"/>
      <c r="AAD82" s="23"/>
      <c r="AAE82" s="23"/>
      <c r="AAF82" s="23"/>
      <c r="AAG82" s="23"/>
      <c r="AAH82" s="23"/>
      <c r="AAI82" s="23"/>
      <c r="AAJ82" s="23"/>
      <c r="AAK82" s="23"/>
      <c r="AAL82" s="23"/>
      <c r="AAM82" s="23"/>
      <c r="AAN82" s="23"/>
      <c r="AAO82" s="23"/>
      <c r="AAP82" s="23"/>
      <c r="AAQ82" s="23"/>
      <c r="AAR82" s="23"/>
      <c r="AAS82" s="23"/>
      <c r="AAT82" s="23"/>
      <c r="AAU82" s="23"/>
      <c r="AAV82" s="23"/>
      <c r="AAW82" s="23"/>
      <c r="AAX82" s="23"/>
      <c r="AAY82" s="23"/>
      <c r="AAZ82" s="23"/>
      <c r="ABA82" s="23"/>
      <c r="ABB82" s="23"/>
      <c r="ABC82" s="23"/>
      <c r="ABD82" s="23"/>
      <c r="ABE82" s="23"/>
      <c r="ABF82" s="23"/>
      <c r="ABG82" s="23"/>
      <c r="ABH82" s="23"/>
      <c r="ABI82" s="23"/>
      <c r="ABJ82" s="23"/>
      <c r="ABK82" s="23"/>
      <c r="ABL82" s="23"/>
      <c r="ABM82" s="23"/>
      <c r="ABN82" s="23"/>
      <c r="ABO82" s="23"/>
      <c r="ABP82" s="23"/>
      <c r="ABQ82" s="23"/>
      <c r="ABR82" s="23"/>
      <c r="ABS82" s="23"/>
      <c r="ABT82" s="23"/>
      <c r="ABU82" s="23"/>
      <c r="ABV82" s="23"/>
      <c r="ABW82" s="23"/>
      <c r="ABX82" s="23"/>
      <c r="ABY82" s="23"/>
      <c r="ABZ82" s="23"/>
      <c r="ACA82" s="23"/>
      <c r="ACB82" s="23"/>
      <c r="ACC82" s="23"/>
      <c r="ACD82" s="23"/>
      <c r="ACE82" s="23"/>
      <c r="ACF82" s="23"/>
      <c r="ACG82" s="23"/>
      <c r="ACH82" s="23"/>
      <c r="ACI82" s="23"/>
      <c r="ACJ82" s="23"/>
      <c r="ACK82" s="23"/>
      <c r="ACL82" s="23"/>
      <c r="ACM82" s="23"/>
      <c r="ACN82" s="23"/>
      <c r="ACO82" s="23"/>
      <c r="ACP82" s="23"/>
      <c r="ACQ82" s="23"/>
      <c r="ACR82" s="23"/>
      <c r="ACS82" s="23"/>
      <c r="ACT82" s="23"/>
      <c r="ACU82" s="23"/>
      <c r="ACV82" s="23"/>
      <c r="ACW82" s="23"/>
      <c r="ACX82" s="23"/>
      <c r="ACY82" s="23"/>
      <c r="ACZ82" s="23"/>
      <c r="ADA82" s="23"/>
      <c r="ADB82" s="23"/>
      <c r="ADC82" s="23"/>
      <c r="ADD82" s="23"/>
      <c r="ADE82" s="23"/>
      <c r="ADF82" s="23"/>
      <c r="ADG82" s="23"/>
      <c r="ADH82" s="23"/>
      <c r="ADI82" s="23"/>
      <c r="ADJ82" s="23"/>
      <c r="ADK82" s="23"/>
      <c r="ADL82" s="23"/>
      <c r="ADM82" s="23"/>
      <c r="ADN82" s="23"/>
      <c r="ADO82" s="23"/>
      <c r="ADP82" s="23"/>
      <c r="ADQ82" s="23"/>
      <c r="ADR82" s="23"/>
      <c r="ADS82" s="23"/>
      <c r="ADT82" s="23"/>
      <c r="ADU82" s="23"/>
      <c r="ADV82" s="23"/>
      <c r="ADW82" s="23"/>
      <c r="ADX82" s="23"/>
      <c r="ADY82" s="23"/>
      <c r="ADZ82" s="23"/>
      <c r="AEA82" s="23"/>
      <c r="AEB82" s="23"/>
      <c r="AEC82" s="23"/>
      <c r="AED82" s="23"/>
      <c r="AEE82" s="23"/>
      <c r="AEF82" s="23"/>
      <c r="AEG82" s="23"/>
      <c r="AEH82" s="23"/>
      <c r="AEI82" s="23"/>
      <c r="AEJ82" s="23"/>
      <c r="AEK82" s="23"/>
      <c r="AEL82" s="23"/>
      <c r="AEM82" s="23"/>
      <c r="AEN82" s="23"/>
      <c r="AEO82" s="23"/>
      <c r="AEP82" s="23"/>
      <c r="AEQ82" s="23"/>
      <c r="AER82" s="23"/>
      <c r="AES82" s="23"/>
      <c r="AET82" s="23"/>
      <c r="AEU82" s="23"/>
      <c r="AEV82" s="23"/>
      <c r="AEW82" s="23"/>
      <c r="AEX82" s="23"/>
      <c r="AEY82" s="23"/>
      <c r="AEZ82" s="23"/>
      <c r="AFA82" s="23"/>
      <c r="AFB82" s="23"/>
      <c r="AFC82" s="23"/>
      <c r="AFD82" s="23"/>
      <c r="AFE82" s="23"/>
      <c r="AFF82" s="23"/>
      <c r="AFG82" s="23"/>
      <c r="AFH82" s="23"/>
      <c r="AFI82" s="23"/>
      <c r="AFJ82" s="23"/>
      <c r="AFK82" s="23"/>
      <c r="AFL82" s="23"/>
      <c r="AFM82" s="23"/>
      <c r="AFN82" s="23"/>
      <c r="AFO82" s="23"/>
      <c r="AFP82" s="23"/>
      <c r="AFQ82" s="23"/>
      <c r="AFR82" s="23"/>
      <c r="AFS82" s="23"/>
      <c r="AFT82" s="23"/>
      <c r="AFU82" s="23"/>
      <c r="AFV82" s="23"/>
      <c r="AFW82" s="23"/>
      <c r="AFX82" s="23"/>
      <c r="AFY82" s="23"/>
      <c r="AFZ82" s="23"/>
      <c r="AGA82" s="23"/>
      <c r="AGB82" s="23"/>
      <c r="AGC82" s="23"/>
      <c r="AGD82" s="23"/>
      <c r="AGE82" s="23"/>
      <c r="AGF82" s="23"/>
      <c r="AGG82" s="23"/>
      <c r="AGH82" s="23"/>
      <c r="AGI82" s="23"/>
      <c r="AGJ82" s="23"/>
      <c r="AGK82" s="23"/>
      <c r="AGL82" s="23"/>
      <c r="AGM82" s="23"/>
      <c r="AGN82" s="23"/>
      <c r="AGO82" s="23"/>
      <c r="AGP82" s="23"/>
      <c r="AGQ82" s="23"/>
      <c r="AGR82" s="23"/>
      <c r="AGS82" s="23"/>
      <c r="AGT82" s="23"/>
      <c r="AGU82" s="23"/>
      <c r="AGV82" s="23"/>
      <c r="AGW82" s="23"/>
      <c r="AGX82" s="23"/>
      <c r="AGY82" s="23"/>
      <c r="AGZ82" s="23"/>
      <c r="AHA82" s="23"/>
      <c r="AHB82" s="23"/>
      <c r="AHC82" s="23"/>
      <c r="AHD82" s="23"/>
      <c r="AHE82" s="23"/>
      <c r="AHF82" s="23"/>
      <c r="AHG82" s="23"/>
      <c r="AHH82" s="23"/>
      <c r="AHI82" s="23"/>
      <c r="AHJ82" s="23"/>
      <c r="AHK82" s="23"/>
      <c r="AHL82" s="23"/>
      <c r="AHM82" s="23"/>
      <c r="AHN82" s="23"/>
      <c r="AHO82" s="23"/>
      <c r="AHP82" s="23"/>
      <c r="AHQ82" s="23"/>
      <c r="AHR82" s="23"/>
      <c r="AHS82" s="23"/>
      <c r="AHT82" s="23"/>
      <c r="AHU82" s="23"/>
      <c r="AHV82" s="23"/>
      <c r="AHW82" s="23"/>
      <c r="AHX82" s="23"/>
      <c r="AHY82" s="23"/>
      <c r="AHZ82" s="23"/>
      <c r="AIA82" s="23"/>
      <c r="AIB82" s="23"/>
      <c r="AIC82" s="23"/>
      <c r="AID82" s="23"/>
      <c r="AIE82" s="23"/>
      <c r="AIF82" s="23"/>
      <c r="AIG82" s="23"/>
      <c r="AIH82" s="23"/>
      <c r="AII82" s="23"/>
      <c r="AIJ82" s="23"/>
      <c r="AIK82" s="23"/>
      <c r="AIL82" s="23"/>
      <c r="AIM82" s="23"/>
      <c r="AIN82" s="23"/>
      <c r="AIO82" s="23"/>
      <c r="AIP82" s="23"/>
      <c r="AIQ82" s="23"/>
      <c r="AIR82" s="23"/>
      <c r="AIS82" s="23"/>
      <c r="AIT82" s="23"/>
      <c r="AIU82" s="23"/>
      <c r="AIV82" s="23"/>
      <c r="AIW82" s="23"/>
      <c r="AIX82" s="23"/>
      <c r="AIY82" s="23"/>
      <c r="AIZ82" s="23"/>
      <c r="AJA82" s="23"/>
      <c r="AJB82" s="23"/>
      <c r="AJC82" s="23"/>
      <c r="AJD82" s="23"/>
      <c r="AJE82" s="23"/>
      <c r="AJF82" s="23"/>
      <c r="AJG82" s="23"/>
      <c r="AJH82" s="23"/>
      <c r="AJI82" s="23"/>
      <c r="AJJ82" s="23"/>
      <c r="AJK82" s="23"/>
      <c r="AJL82" s="23"/>
      <c r="AJM82" s="23"/>
      <c r="AJN82" s="23"/>
      <c r="AJO82" s="23"/>
      <c r="AJP82" s="23"/>
      <c r="AJQ82" s="23"/>
      <c r="AJR82" s="23"/>
      <c r="AJS82" s="23"/>
      <c r="AJT82" s="23"/>
      <c r="AJU82" s="23"/>
      <c r="AJV82" s="23"/>
      <c r="AJW82" s="23"/>
      <c r="AJX82" s="23"/>
      <c r="AJY82" s="23"/>
      <c r="AJZ82" s="23"/>
      <c r="AKA82" s="23"/>
      <c r="AKB82" s="23"/>
      <c r="AKC82" s="23"/>
      <c r="AKD82" s="23"/>
      <c r="AKE82" s="23"/>
      <c r="AKF82" s="23"/>
      <c r="AKG82" s="23"/>
      <c r="AKH82" s="23"/>
      <c r="AKI82" s="23"/>
      <c r="AKJ82" s="23"/>
      <c r="AKK82" s="23"/>
      <c r="AKL82" s="23"/>
      <c r="AKM82" s="23"/>
      <c r="AKN82" s="23"/>
      <c r="AKO82" s="23"/>
      <c r="AKP82" s="23"/>
      <c r="AKQ82" s="23"/>
      <c r="AKR82" s="23"/>
      <c r="AKS82" s="23"/>
      <c r="AKT82" s="23"/>
      <c r="AKU82" s="23"/>
      <c r="AKV82" s="23"/>
      <c r="AKW82" s="23"/>
      <c r="AKX82" s="23"/>
      <c r="AKY82" s="23"/>
      <c r="AKZ82" s="23"/>
      <c r="ALA82" s="23"/>
      <c r="ALB82" s="23"/>
      <c r="ALC82" s="23"/>
      <c r="ALD82" s="23"/>
      <c r="ALE82" s="23"/>
      <c r="ALF82" s="23"/>
      <c r="ALG82" s="23"/>
      <c r="ALH82" s="23"/>
      <c r="ALI82" s="23"/>
      <c r="ALJ82" s="23"/>
      <c r="ALK82" s="23"/>
      <c r="ALL82" s="23"/>
      <c r="ALM82" s="23"/>
      <c r="ALN82" s="23"/>
      <c r="ALO82" s="23"/>
      <c r="ALP82" s="23"/>
      <c r="ALQ82" s="23"/>
      <c r="ALR82" s="23"/>
      <c r="ALS82" s="23"/>
      <c r="ALT82" s="23"/>
      <c r="ALU82" s="23"/>
      <c r="ALV82" s="23"/>
      <c r="ALW82" s="23"/>
      <c r="ALX82" s="23"/>
      <c r="ALY82" s="23"/>
      <c r="ALZ82" s="23"/>
      <c r="AMA82" s="23"/>
      <c r="AMB82" s="23"/>
      <c r="AMC82" s="23"/>
      <c r="AMD82" s="23"/>
      <c r="AME82" s="23"/>
      <c r="AMF82" s="23"/>
      <c r="AMG82" s="23"/>
      <c r="AMH82" s="23"/>
      <c r="AMI82" s="23"/>
      <c r="AMJ82" s="23"/>
    </row>
    <row r="83" spans="1:1024" s="13" customFormat="1" ht="25.5" customHeight="1">
      <c r="A83" s="14"/>
      <c r="B83" s="136"/>
      <c r="C83" s="136"/>
      <c r="D83" s="7" t="s">
        <v>36</v>
      </c>
      <c r="E83" s="94">
        <f t="shared" ref="E83" si="34">F83</f>
        <v>0</v>
      </c>
      <c r="F83" s="28">
        <v>0</v>
      </c>
      <c r="G83" s="28">
        <v>0</v>
      </c>
      <c r="H83" s="28">
        <v>0</v>
      </c>
      <c r="I83" s="31">
        <v>0</v>
      </c>
      <c r="J83" s="28">
        <f t="shared" ref="J83:J84" si="35">K83</f>
        <v>328982</v>
      </c>
      <c r="K83" s="106">
        <v>328982</v>
      </c>
      <c r="L83" s="28">
        <v>0</v>
      </c>
      <c r="M83" s="28">
        <v>0</v>
      </c>
      <c r="N83" s="28">
        <v>0</v>
      </c>
      <c r="O83" s="28">
        <v>0</v>
      </c>
      <c r="P83" s="29">
        <f>E83+J83</f>
        <v>328982</v>
      </c>
      <c r="Q83" s="10"/>
    </row>
    <row r="84" spans="1:1024" ht="71.25" customHeight="1">
      <c r="A84" s="14"/>
      <c r="B84" s="14"/>
      <c r="C84" s="14"/>
      <c r="D84" s="7" t="s">
        <v>189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f t="shared" si="35"/>
        <v>640264</v>
      </c>
      <c r="K84" s="106">
        <f>640264</f>
        <v>640264</v>
      </c>
      <c r="L84" s="28">
        <v>0</v>
      </c>
      <c r="M84" s="28">
        <v>0</v>
      </c>
      <c r="N84" s="28">
        <v>0</v>
      </c>
      <c r="O84" s="28">
        <f t="shared" ref="O84" si="36">K84</f>
        <v>640264</v>
      </c>
      <c r="P84" s="28">
        <f t="shared" ref="P84" si="37">E84+J84</f>
        <v>640264</v>
      </c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3"/>
      <c r="DD84" s="23"/>
      <c r="DE84" s="23"/>
      <c r="DF84" s="23"/>
      <c r="DG84" s="23"/>
      <c r="DH84" s="23"/>
      <c r="DI84" s="23"/>
      <c r="DJ84" s="23"/>
      <c r="DK84" s="23"/>
      <c r="DL84" s="23"/>
      <c r="DM84" s="23"/>
      <c r="DN84" s="23"/>
      <c r="DO84" s="23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3"/>
      <c r="EC84" s="23"/>
      <c r="ED84" s="23"/>
      <c r="EE84" s="23"/>
      <c r="EF84" s="23"/>
      <c r="EG84" s="23"/>
      <c r="EH84" s="23"/>
      <c r="EI84" s="23"/>
      <c r="EJ84" s="23"/>
      <c r="EK84" s="23"/>
      <c r="EL84" s="23"/>
      <c r="EM84" s="23"/>
      <c r="EN84" s="23"/>
      <c r="EO84" s="23"/>
      <c r="EP84" s="23"/>
      <c r="EQ84" s="23"/>
      <c r="ER84" s="23"/>
      <c r="ES84" s="23"/>
      <c r="ET84" s="23"/>
      <c r="EU84" s="23"/>
      <c r="EV84" s="23"/>
      <c r="EW84" s="23"/>
      <c r="EX84" s="23"/>
      <c r="EY84" s="23"/>
      <c r="EZ84" s="23"/>
      <c r="FA84" s="23"/>
      <c r="FB84" s="23"/>
      <c r="FC84" s="23"/>
      <c r="FD84" s="23"/>
      <c r="FE84" s="23"/>
      <c r="FF84" s="23"/>
      <c r="FG84" s="23"/>
      <c r="FH84" s="23"/>
      <c r="FI84" s="23"/>
      <c r="FJ84" s="23"/>
      <c r="FK84" s="23"/>
      <c r="FL84" s="23"/>
      <c r="FM84" s="23"/>
      <c r="FN84" s="23"/>
      <c r="FO84" s="23"/>
      <c r="FP84" s="23"/>
      <c r="FQ84" s="23"/>
      <c r="FR84" s="23"/>
      <c r="FS84" s="23"/>
      <c r="FT84" s="23"/>
      <c r="FU84" s="23"/>
      <c r="FV84" s="23"/>
      <c r="FW84" s="23"/>
      <c r="FX84" s="23"/>
      <c r="FY84" s="23"/>
      <c r="FZ84" s="23"/>
      <c r="GA84" s="23"/>
      <c r="GB84" s="23"/>
      <c r="GC84" s="23"/>
      <c r="GD84" s="23"/>
      <c r="GE84" s="23"/>
      <c r="GF84" s="23"/>
      <c r="GG84" s="23"/>
      <c r="GH84" s="23"/>
      <c r="GI84" s="23"/>
      <c r="GJ84" s="23"/>
      <c r="GK84" s="23"/>
      <c r="GL84" s="23"/>
      <c r="GM84" s="23"/>
      <c r="GN84" s="23"/>
      <c r="GO84" s="23"/>
      <c r="GP84" s="23"/>
      <c r="GQ84" s="23"/>
      <c r="GR84" s="23"/>
      <c r="GS84" s="23"/>
      <c r="GT84" s="23"/>
      <c r="GU84" s="23"/>
      <c r="GV84" s="23"/>
      <c r="GW84" s="23"/>
      <c r="GX84" s="23"/>
      <c r="GY84" s="23"/>
      <c r="GZ84" s="23"/>
      <c r="HA84" s="23"/>
      <c r="HB84" s="23"/>
      <c r="HC84" s="23"/>
      <c r="HD84" s="23"/>
      <c r="HE84" s="23"/>
      <c r="HF84" s="23"/>
      <c r="HG84" s="23"/>
      <c r="HH84" s="23"/>
      <c r="HI84" s="23"/>
      <c r="HJ84" s="23"/>
      <c r="HK84" s="23"/>
      <c r="HL84" s="23"/>
      <c r="HM84" s="23"/>
      <c r="HN84" s="23"/>
      <c r="HO84" s="23"/>
      <c r="HP84" s="23"/>
      <c r="HQ84" s="23"/>
      <c r="HR84" s="23"/>
      <c r="HS84" s="23"/>
      <c r="HT84" s="23"/>
      <c r="HU84" s="23"/>
      <c r="HV84" s="23"/>
      <c r="HW84" s="23"/>
      <c r="HX84" s="23"/>
      <c r="HY84" s="23"/>
      <c r="HZ84" s="23"/>
      <c r="IA84" s="23"/>
      <c r="IB84" s="23"/>
      <c r="IC84" s="23"/>
      <c r="ID84" s="23"/>
      <c r="IE84" s="23"/>
      <c r="IF84" s="23"/>
      <c r="IG84" s="23"/>
      <c r="IH84" s="23"/>
      <c r="II84" s="23"/>
      <c r="IJ84" s="23"/>
      <c r="IK84" s="23"/>
      <c r="IL84" s="23"/>
      <c r="IM84" s="23"/>
      <c r="IN84" s="23"/>
      <c r="IO84" s="23"/>
      <c r="IP84" s="23"/>
      <c r="IQ84" s="23"/>
      <c r="IR84" s="23"/>
      <c r="IS84" s="23"/>
      <c r="IT84" s="23"/>
      <c r="IU84" s="23"/>
      <c r="IV84" s="23"/>
      <c r="IW84" s="23"/>
      <c r="IX84" s="23"/>
      <c r="IY84" s="23"/>
      <c r="IZ84" s="23"/>
      <c r="JA84" s="23"/>
      <c r="JB84" s="23"/>
      <c r="JC84" s="23"/>
      <c r="JD84" s="23"/>
      <c r="JE84" s="23"/>
      <c r="JF84" s="23"/>
      <c r="JG84" s="23"/>
      <c r="JH84" s="23"/>
      <c r="JI84" s="23"/>
      <c r="JJ84" s="23"/>
      <c r="JK84" s="23"/>
      <c r="JL84" s="23"/>
      <c r="JM84" s="23"/>
      <c r="JN84" s="23"/>
      <c r="JO84" s="23"/>
      <c r="JP84" s="23"/>
      <c r="JQ84" s="23"/>
      <c r="JR84" s="23"/>
      <c r="JS84" s="23"/>
      <c r="JT84" s="23"/>
      <c r="JU84" s="23"/>
      <c r="JV84" s="23"/>
      <c r="JW84" s="23"/>
      <c r="JX84" s="23"/>
      <c r="JY84" s="23"/>
      <c r="JZ84" s="23"/>
      <c r="KA84" s="23"/>
      <c r="KB84" s="23"/>
      <c r="KC84" s="23"/>
      <c r="KD84" s="23"/>
      <c r="KE84" s="23"/>
      <c r="KF84" s="23"/>
      <c r="KG84" s="23"/>
      <c r="KH84" s="23"/>
      <c r="KI84" s="23"/>
      <c r="KJ84" s="23"/>
      <c r="KK84" s="23"/>
      <c r="KL84" s="23"/>
      <c r="KM84" s="23"/>
      <c r="KN84" s="23"/>
      <c r="KO84" s="23"/>
      <c r="KP84" s="23"/>
      <c r="KQ84" s="23"/>
      <c r="KR84" s="23"/>
      <c r="KS84" s="23"/>
      <c r="KT84" s="23"/>
      <c r="KU84" s="23"/>
      <c r="KV84" s="23"/>
      <c r="KW84" s="23"/>
      <c r="KX84" s="23"/>
      <c r="KY84" s="23"/>
      <c r="KZ84" s="23"/>
      <c r="LA84" s="23"/>
      <c r="LB84" s="23"/>
      <c r="LC84" s="23"/>
      <c r="LD84" s="23"/>
      <c r="LE84" s="23"/>
      <c r="LF84" s="23"/>
      <c r="LG84" s="23"/>
      <c r="LH84" s="23"/>
      <c r="LI84" s="23"/>
      <c r="LJ84" s="23"/>
      <c r="LK84" s="23"/>
      <c r="LL84" s="23"/>
      <c r="LM84" s="23"/>
      <c r="LN84" s="23"/>
      <c r="LO84" s="23"/>
      <c r="LP84" s="23"/>
      <c r="LQ84" s="23"/>
      <c r="LR84" s="23"/>
      <c r="LS84" s="23"/>
      <c r="LT84" s="23"/>
      <c r="LU84" s="23"/>
      <c r="LV84" s="23"/>
      <c r="LW84" s="23"/>
      <c r="LX84" s="23"/>
      <c r="LY84" s="23"/>
      <c r="LZ84" s="23"/>
      <c r="MA84" s="23"/>
      <c r="MB84" s="23"/>
      <c r="MC84" s="23"/>
      <c r="MD84" s="23"/>
      <c r="ME84" s="23"/>
      <c r="MF84" s="23"/>
      <c r="MG84" s="23"/>
      <c r="MH84" s="23"/>
      <c r="MI84" s="23"/>
      <c r="MJ84" s="23"/>
      <c r="MK84" s="23"/>
      <c r="ML84" s="23"/>
      <c r="MM84" s="23"/>
      <c r="MN84" s="23"/>
      <c r="MO84" s="23"/>
      <c r="MP84" s="23"/>
      <c r="MQ84" s="23"/>
      <c r="MR84" s="23"/>
      <c r="MS84" s="23"/>
      <c r="MT84" s="23"/>
      <c r="MU84" s="23"/>
      <c r="MV84" s="23"/>
      <c r="MW84" s="23"/>
      <c r="MX84" s="23"/>
      <c r="MY84" s="23"/>
      <c r="MZ84" s="23"/>
      <c r="NA84" s="23"/>
      <c r="NB84" s="23"/>
      <c r="NC84" s="23"/>
      <c r="ND84" s="23"/>
      <c r="NE84" s="23"/>
      <c r="NF84" s="23"/>
      <c r="NG84" s="23"/>
      <c r="NH84" s="23"/>
      <c r="NI84" s="23"/>
      <c r="NJ84" s="23"/>
      <c r="NK84" s="23"/>
      <c r="NL84" s="23"/>
      <c r="NM84" s="23"/>
      <c r="NN84" s="23"/>
      <c r="NO84" s="23"/>
      <c r="NP84" s="23"/>
      <c r="NQ84" s="23"/>
      <c r="NR84" s="23"/>
      <c r="NS84" s="23"/>
      <c r="NT84" s="23"/>
      <c r="NU84" s="23"/>
      <c r="NV84" s="23"/>
      <c r="NW84" s="23"/>
      <c r="NX84" s="23"/>
      <c r="NY84" s="23"/>
      <c r="NZ84" s="23"/>
      <c r="OA84" s="23"/>
      <c r="OB84" s="23"/>
      <c r="OC84" s="23"/>
      <c r="OD84" s="23"/>
      <c r="OE84" s="23"/>
      <c r="OF84" s="23"/>
      <c r="OG84" s="23"/>
      <c r="OH84" s="23"/>
      <c r="OI84" s="23"/>
      <c r="OJ84" s="23"/>
      <c r="OK84" s="23"/>
      <c r="OL84" s="23"/>
      <c r="OM84" s="23"/>
      <c r="ON84" s="23"/>
      <c r="OO84" s="23"/>
      <c r="OP84" s="23"/>
      <c r="OQ84" s="23"/>
      <c r="OR84" s="23"/>
      <c r="OS84" s="23"/>
      <c r="OT84" s="23"/>
      <c r="OU84" s="23"/>
      <c r="OV84" s="23"/>
      <c r="OW84" s="23"/>
      <c r="OX84" s="23"/>
      <c r="OY84" s="23"/>
      <c r="OZ84" s="23"/>
      <c r="PA84" s="23"/>
      <c r="PB84" s="23"/>
      <c r="PC84" s="23"/>
      <c r="PD84" s="23"/>
      <c r="PE84" s="23"/>
      <c r="PF84" s="23"/>
      <c r="PG84" s="23"/>
      <c r="PH84" s="23"/>
      <c r="PI84" s="23"/>
      <c r="PJ84" s="23"/>
      <c r="PK84" s="23"/>
      <c r="PL84" s="23"/>
      <c r="PM84" s="23"/>
      <c r="PN84" s="23"/>
      <c r="PO84" s="23"/>
      <c r="PP84" s="23"/>
      <c r="PQ84" s="23"/>
      <c r="PR84" s="23"/>
      <c r="PS84" s="23"/>
      <c r="PT84" s="23"/>
      <c r="PU84" s="23"/>
      <c r="PV84" s="23"/>
      <c r="PW84" s="23"/>
      <c r="PX84" s="23"/>
      <c r="PY84" s="23"/>
      <c r="PZ84" s="23"/>
      <c r="QA84" s="23"/>
      <c r="QB84" s="23"/>
      <c r="QC84" s="23"/>
      <c r="QD84" s="23"/>
      <c r="QE84" s="23"/>
      <c r="QF84" s="23"/>
      <c r="QG84" s="23"/>
      <c r="QH84" s="23"/>
      <c r="QI84" s="23"/>
      <c r="QJ84" s="23"/>
      <c r="QK84" s="23"/>
      <c r="QL84" s="23"/>
      <c r="QM84" s="23"/>
      <c r="QN84" s="23"/>
      <c r="QO84" s="23"/>
      <c r="QP84" s="23"/>
      <c r="QQ84" s="23"/>
      <c r="QR84" s="23"/>
      <c r="QS84" s="23"/>
      <c r="QT84" s="23"/>
      <c r="QU84" s="23"/>
      <c r="QV84" s="23"/>
      <c r="QW84" s="23"/>
      <c r="QX84" s="23"/>
      <c r="QY84" s="23"/>
      <c r="QZ84" s="23"/>
      <c r="RA84" s="23"/>
      <c r="RB84" s="23"/>
      <c r="RC84" s="23"/>
      <c r="RD84" s="23"/>
      <c r="RE84" s="23"/>
      <c r="RF84" s="23"/>
      <c r="RG84" s="23"/>
      <c r="RH84" s="23"/>
      <c r="RI84" s="23"/>
      <c r="RJ84" s="23"/>
      <c r="RK84" s="23"/>
      <c r="RL84" s="23"/>
      <c r="RM84" s="23"/>
      <c r="RN84" s="23"/>
      <c r="RO84" s="23"/>
      <c r="RP84" s="23"/>
      <c r="RQ84" s="23"/>
      <c r="RR84" s="23"/>
      <c r="RS84" s="23"/>
      <c r="RT84" s="23"/>
      <c r="RU84" s="23"/>
      <c r="RV84" s="23"/>
      <c r="RW84" s="23"/>
      <c r="RX84" s="23"/>
      <c r="RY84" s="23"/>
      <c r="RZ84" s="23"/>
      <c r="SA84" s="23"/>
      <c r="SB84" s="23"/>
      <c r="SC84" s="23"/>
      <c r="SD84" s="23"/>
      <c r="SE84" s="23"/>
      <c r="SF84" s="23"/>
      <c r="SG84" s="23"/>
      <c r="SH84" s="23"/>
      <c r="SI84" s="23"/>
      <c r="SJ84" s="23"/>
      <c r="SK84" s="23"/>
      <c r="SL84" s="23"/>
      <c r="SM84" s="23"/>
      <c r="SN84" s="23"/>
      <c r="SO84" s="23"/>
      <c r="SP84" s="23"/>
      <c r="SQ84" s="23"/>
      <c r="SR84" s="23"/>
      <c r="SS84" s="23"/>
      <c r="ST84" s="23"/>
      <c r="SU84" s="23"/>
      <c r="SV84" s="23"/>
      <c r="SW84" s="23"/>
      <c r="SX84" s="23"/>
      <c r="SY84" s="23"/>
      <c r="SZ84" s="23"/>
      <c r="TA84" s="23"/>
      <c r="TB84" s="23"/>
      <c r="TC84" s="23"/>
      <c r="TD84" s="23"/>
      <c r="TE84" s="23"/>
      <c r="TF84" s="23"/>
      <c r="TG84" s="23"/>
      <c r="TH84" s="23"/>
      <c r="TI84" s="23"/>
      <c r="TJ84" s="23"/>
      <c r="TK84" s="23"/>
      <c r="TL84" s="23"/>
      <c r="TM84" s="23"/>
      <c r="TN84" s="23"/>
      <c r="TO84" s="23"/>
      <c r="TP84" s="23"/>
      <c r="TQ84" s="23"/>
      <c r="TR84" s="23"/>
      <c r="TS84" s="23"/>
      <c r="TT84" s="23"/>
      <c r="TU84" s="23"/>
      <c r="TV84" s="23"/>
      <c r="TW84" s="23"/>
      <c r="TX84" s="23"/>
      <c r="TY84" s="23"/>
      <c r="TZ84" s="23"/>
      <c r="UA84" s="23"/>
      <c r="UB84" s="23"/>
      <c r="UC84" s="23"/>
      <c r="UD84" s="23"/>
      <c r="UE84" s="23"/>
      <c r="UF84" s="23"/>
      <c r="UG84" s="23"/>
      <c r="UH84" s="23"/>
      <c r="UI84" s="23"/>
      <c r="UJ84" s="23"/>
      <c r="UK84" s="23"/>
      <c r="UL84" s="23"/>
      <c r="UM84" s="23"/>
      <c r="UN84" s="23"/>
      <c r="UO84" s="23"/>
      <c r="UP84" s="23"/>
      <c r="UQ84" s="23"/>
      <c r="UR84" s="23"/>
      <c r="US84" s="23"/>
      <c r="UT84" s="23"/>
      <c r="UU84" s="23"/>
      <c r="UV84" s="23"/>
      <c r="UW84" s="23"/>
      <c r="UX84" s="23"/>
      <c r="UY84" s="23"/>
      <c r="UZ84" s="23"/>
      <c r="VA84" s="23"/>
      <c r="VB84" s="23"/>
      <c r="VC84" s="23"/>
      <c r="VD84" s="23"/>
      <c r="VE84" s="23"/>
      <c r="VF84" s="23"/>
      <c r="VG84" s="23"/>
      <c r="VH84" s="23"/>
      <c r="VI84" s="23"/>
      <c r="VJ84" s="23"/>
      <c r="VK84" s="23"/>
      <c r="VL84" s="23"/>
      <c r="VM84" s="23"/>
      <c r="VN84" s="23"/>
      <c r="VO84" s="23"/>
      <c r="VP84" s="23"/>
      <c r="VQ84" s="23"/>
      <c r="VR84" s="23"/>
      <c r="VS84" s="23"/>
      <c r="VT84" s="23"/>
      <c r="VU84" s="23"/>
      <c r="VV84" s="23"/>
      <c r="VW84" s="23"/>
      <c r="VX84" s="23"/>
      <c r="VY84" s="23"/>
      <c r="VZ84" s="23"/>
      <c r="WA84" s="23"/>
      <c r="WB84" s="23"/>
      <c r="WC84" s="23"/>
      <c r="WD84" s="23"/>
      <c r="WE84" s="23"/>
      <c r="WF84" s="23"/>
      <c r="WG84" s="23"/>
      <c r="WH84" s="23"/>
      <c r="WI84" s="23"/>
      <c r="WJ84" s="23"/>
      <c r="WK84" s="23"/>
      <c r="WL84" s="23"/>
      <c r="WM84" s="23"/>
      <c r="WN84" s="23"/>
      <c r="WO84" s="23"/>
      <c r="WP84" s="23"/>
      <c r="WQ84" s="23"/>
      <c r="WR84" s="23"/>
      <c r="WS84" s="23"/>
      <c r="WT84" s="23"/>
      <c r="WU84" s="23"/>
      <c r="WV84" s="23"/>
      <c r="WW84" s="23"/>
      <c r="WX84" s="23"/>
      <c r="WY84" s="23"/>
      <c r="WZ84" s="23"/>
      <c r="XA84" s="23"/>
      <c r="XB84" s="23"/>
      <c r="XC84" s="23"/>
      <c r="XD84" s="23"/>
      <c r="XE84" s="23"/>
      <c r="XF84" s="23"/>
      <c r="XG84" s="23"/>
      <c r="XH84" s="23"/>
      <c r="XI84" s="23"/>
      <c r="XJ84" s="23"/>
      <c r="XK84" s="23"/>
      <c r="XL84" s="23"/>
      <c r="XM84" s="23"/>
      <c r="XN84" s="23"/>
      <c r="XO84" s="23"/>
      <c r="XP84" s="23"/>
      <c r="XQ84" s="23"/>
      <c r="XR84" s="23"/>
      <c r="XS84" s="23"/>
      <c r="XT84" s="23"/>
      <c r="XU84" s="23"/>
      <c r="XV84" s="23"/>
      <c r="XW84" s="23"/>
      <c r="XX84" s="23"/>
      <c r="XY84" s="23"/>
      <c r="XZ84" s="23"/>
      <c r="YA84" s="23"/>
      <c r="YB84" s="23"/>
      <c r="YC84" s="23"/>
      <c r="YD84" s="23"/>
      <c r="YE84" s="23"/>
      <c r="YF84" s="23"/>
      <c r="YG84" s="23"/>
      <c r="YH84" s="23"/>
      <c r="YI84" s="23"/>
      <c r="YJ84" s="23"/>
      <c r="YK84" s="23"/>
      <c r="YL84" s="23"/>
      <c r="YM84" s="23"/>
      <c r="YN84" s="23"/>
      <c r="YO84" s="23"/>
      <c r="YP84" s="23"/>
      <c r="YQ84" s="23"/>
      <c r="YR84" s="23"/>
      <c r="YS84" s="23"/>
      <c r="YT84" s="23"/>
      <c r="YU84" s="23"/>
      <c r="YV84" s="23"/>
      <c r="YW84" s="23"/>
      <c r="YX84" s="23"/>
      <c r="YY84" s="23"/>
      <c r="YZ84" s="23"/>
      <c r="ZA84" s="23"/>
      <c r="ZB84" s="23"/>
      <c r="ZC84" s="23"/>
      <c r="ZD84" s="23"/>
      <c r="ZE84" s="23"/>
      <c r="ZF84" s="23"/>
      <c r="ZG84" s="23"/>
      <c r="ZH84" s="23"/>
      <c r="ZI84" s="23"/>
      <c r="ZJ84" s="23"/>
      <c r="ZK84" s="23"/>
      <c r="ZL84" s="23"/>
      <c r="ZM84" s="23"/>
      <c r="ZN84" s="23"/>
      <c r="ZO84" s="23"/>
      <c r="ZP84" s="23"/>
      <c r="ZQ84" s="23"/>
      <c r="ZR84" s="23"/>
      <c r="ZS84" s="23"/>
      <c r="ZT84" s="23"/>
      <c r="ZU84" s="23"/>
      <c r="ZV84" s="23"/>
      <c r="ZW84" s="23"/>
      <c r="ZX84" s="23"/>
      <c r="ZY84" s="23"/>
      <c r="ZZ84" s="23"/>
      <c r="AAA84" s="23"/>
      <c r="AAB84" s="23"/>
      <c r="AAC84" s="23"/>
      <c r="AAD84" s="23"/>
      <c r="AAE84" s="23"/>
      <c r="AAF84" s="23"/>
      <c r="AAG84" s="23"/>
      <c r="AAH84" s="23"/>
      <c r="AAI84" s="23"/>
      <c r="AAJ84" s="23"/>
      <c r="AAK84" s="23"/>
      <c r="AAL84" s="23"/>
      <c r="AAM84" s="23"/>
      <c r="AAN84" s="23"/>
      <c r="AAO84" s="23"/>
      <c r="AAP84" s="23"/>
      <c r="AAQ84" s="23"/>
      <c r="AAR84" s="23"/>
      <c r="AAS84" s="23"/>
      <c r="AAT84" s="23"/>
      <c r="AAU84" s="23"/>
      <c r="AAV84" s="23"/>
      <c r="AAW84" s="23"/>
      <c r="AAX84" s="23"/>
      <c r="AAY84" s="23"/>
      <c r="AAZ84" s="23"/>
      <c r="ABA84" s="23"/>
      <c r="ABB84" s="23"/>
      <c r="ABC84" s="23"/>
      <c r="ABD84" s="23"/>
      <c r="ABE84" s="23"/>
      <c r="ABF84" s="23"/>
      <c r="ABG84" s="23"/>
      <c r="ABH84" s="23"/>
      <c r="ABI84" s="23"/>
      <c r="ABJ84" s="23"/>
      <c r="ABK84" s="23"/>
      <c r="ABL84" s="23"/>
      <c r="ABM84" s="23"/>
      <c r="ABN84" s="23"/>
      <c r="ABO84" s="23"/>
      <c r="ABP84" s="23"/>
      <c r="ABQ84" s="23"/>
      <c r="ABR84" s="23"/>
      <c r="ABS84" s="23"/>
      <c r="ABT84" s="23"/>
      <c r="ABU84" s="23"/>
      <c r="ABV84" s="23"/>
      <c r="ABW84" s="23"/>
      <c r="ABX84" s="23"/>
      <c r="ABY84" s="23"/>
      <c r="ABZ84" s="23"/>
      <c r="ACA84" s="23"/>
      <c r="ACB84" s="23"/>
      <c r="ACC84" s="23"/>
      <c r="ACD84" s="23"/>
      <c r="ACE84" s="23"/>
      <c r="ACF84" s="23"/>
      <c r="ACG84" s="23"/>
      <c r="ACH84" s="23"/>
      <c r="ACI84" s="23"/>
      <c r="ACJ84" s="23"/>
      <c r="ACK84" s="23"/>
      <c r="ACL84" s="23"/>
      <c r="ACM84" s="23"/>
      <c r="ACN84" s="23"/>
      <c r="ACO84" s="23"/>
      <c r="ACP84" s="23"/>
      <c r="ACQ84" s="23"/>
      <c r="ACR84" s="23"/>
      <c r="ACS84" s="23"/>
      <c r="ACT84" s="23"/>
      <c r="ACU84" s="23"/>
      <c r="ACV84" s="23"/>
      <c r="ACW84" s="23"/>
      <c r="ACX84" s="23"/>
      <c r="ACY84" s="23"/>
      <c r="ACZ84" s="23"/>
      <c r="ADA84" s="23"/>
      <c r="ADB84" s="23"/>
      <c r="ADC84" s="23"/>
      <c r="ADD84" s="23"/>
      <c r="ADE84" s="23"/>
      <c r="ADF84" s="23"/>
      <c r="ADG84" s="23"/>
      <c r="ADH84" s="23"/>
      <c r="ADI84" s="23"/>
      <c r="ADJ84" s="23"/>
      <c r="ADK84" s="23"/>
      <c r="ADL84" s="23"/>
      <c r="ADM84" s="23"/>
      <c r="ADN84" s="23"/>
      <c r="ADO84" s="23"/>
      <c r="ADP84" s="23"/>
      <c r="ADQ84" s="23"/>
      <c r="ADR84" s="23"/>
      <c r="ADS84" s="23"/>
      <c r="ADT84" s="23"/>
      <c r="ADU84" s="23"/>
      <c r="ADV84" s="23"/>
      <c r="ADW84" s="23"/>
      <c r="ADX84" s="23"/>
      <c r="ADY84" s="23"/>
      <c r="ADZ84" s="23"/>
      <c r="AEA84" s="23"/>
      <c r="AEB84" s="23"/>
      <c r="AEC84" s="23"/>
      <c r="AED84" s="23"/>
      <c r="AEE84" s="23"/>
      <c r="AEF84" s="23"/>
      <c r="AEG84" s="23"/>
      <c r="AEH84" s="23"/>
      <c r="AEI84" s="23"/>
      <c r="AEJ84" s="23"/>
      <c r="AEK84" s="23"/>
      <c r="AEL84" s="23"/>
      <c r="AEM84" s="23"/>
      <c r="AEN84" s="23"/>
      <c r="AEO84" s="23"/>
      <c r="AEP84" s="23"/>
      <c r="AEQ84" s="23"/>
      <c r="AER84" s="23"/>
      <c r="AES84" s="23"/>
      <c r="AET84" s="23"/>
      <c r="AEU84" s="23"/>
      <c r="AEV84" s="23"/>
      <c r="AEW84" s="23"/>
      <c r="AEX84" s="23"/>
      <c r="AEY84" s="23"/>
      <c r="AEZ84" s="23"/>
      <c r="AFA84" s="23"/>
      <c r="AFB84" s="23"/>
      <c r="AFC84" s="23"/>
      <c r="AFD84" s="23"/>
      <c r="AFE84" s="23"/>
      <c r="AFF84" s="23"/>
      <c r="AFG84" s="23"/>
      <c r="AFH84" s="23"/>
      <c r="AFI84" s="23"/>
      <c r="AFJ84" s="23"/>
      <c r="AFK84" s="23"/>
      <c r="AFL84" s="23"/>
      <c r="AFM84" s="23"/>
      <c r="AFN84" s="23"/>
      <c r="AFO84" s="23"/>
      <c r="AFP84" s="23"/>
      <c r="AFQ84" s="23"/>
      <c r="AFR84" s="23"/>
      <c r="AFS84" s="23"/>
      <c r="AFT84" s="23"/>
      <c r="AFU84" s="23"/>
      <c r="AFV84" s="23"/>
      <c r="AFW84" s="23"/>
      <c r="AFX84" s="23"/>
      <c r="AFY84" s="23"/>
      <c r="AFZ84" s="23"/>
      <c r="AGA84" s="23"/>
      <c r="AGB84" s="23"/>
      <c r="AGC84" s="23"/>
      <c r="AGD84" s="23"/>
      <c r="AGE84" s="23"/>
      <c r="AGF84" s="23"/>
      <c r="AGG84" s="23"/>
      <c r="AGH84" s="23"/>
      <c r="AGI84" s="23"/>
      <c r="AGJ84" s="23"/>
      <c r="AGK84" s="23"/>
      <c r="AGL84" s="23"/>
      <c r="AGM84" s="23"/>
      <c r="AGN84" s="23"/>
      <c r="AGO84" s="23"/>
      <c r="AGP84" s="23"/>
      <c r="AGQ84" s="23"/>
      <c r="AGR84" s="23"/>
      <c r="AGS84" s="23"/>
      <c r="AGT84" s="23"/>
      <c r="AGU84" s="23"/>
      <c r="AGV84" s="23"/>
      <c r="AGW84" s="23"/>
      <c r="AGX84" s="23"/>
      <c r="AGY84" s="23"/>
      <c r="AGZ84" s="23"/>
      <c r="AHA84" s="23"/>
      <c r="AHB84" s="23"/>
      <c r="AHC84" s="23"/>
      <c r="AHD84" s="23"/>
      <c r="AHE84" s="23"/>
      <c r="AHF84" s="23"/>
      <c r="AHG84" s="23"/>
      <c r="AHH84" s="23"/>
      <c r="AHI84" s="23"/>
      <c r="AHJ84" s="23"/>
      <c r="AHK84" s="23"/>
      <c r="AHL84" s="23"/>
      <c r="AHM84" s="23"/>
      <c r="AHN84" s="23"/>
      <c r="AHO84" s="23"/>
      <c r="AHP84" s="23"/>
      <c r="AHQ84" s="23"/>
      <c r="AHR84" s="23"/>
      <c r="AHS84" s="23"/>
      <c r="AHT84" s="23"/>
      <c r="AHU84" s="23"/>
      <c r="AHV84" s="23"/>
      <c r="AHW84" s="23"/>
      <c r="AHX84" s="23"/>
      <c r="AHY84" s="23"/>
      <c r="AHZ84" s="23"/>
      <c r="AIA84" s="23"/>
      <c r="AIB84" s="23"/>
      <c r="AIC84" s="23"/>
      <c r="AID84" s="23"/>
      <c r="AIE84" s="23"/>
      <c r="AIF84" s="23"/>
      <c r="AIG84" s="23"/>
      <c r="AIH84" s="23"/>
      <c r="AII84" s="23"/>
      <c r="AIJ84" s="23"/>
      <c r="AIK84" s="23"/>
      <c r="AIL84" s="23"/>
      <c r="AIM84" s="23"/>
      <c r="AIN84" s="23"/>
      <c r="AIO84" s="23"/>
      <c r="AIP84" s="23"/>
      <c r="AIQ84" s="23"/>
      <c r="AIR84" s="23"/>
      <c r="AIS84" s="23"/>
      <c r="AIT84" s="23"/>
      <c r="AIU84" s="23"/>
      <c r="AIV84" s="23"/>
      <c r="AIW84" s="23"/>
      <c r="AIX84" s="23"/>
      <c r="AIY84" s="23"/>
      <c r="AIZ84" s="23"/>
      <c r="AJA84" s="23"/>
      <c r="AJB84" s="23"/>
      <c r="AJC84" s="23"/>
      <c r="AJD84" s="23"/>
      <c r="AJE84" s="23"/>
      <c r="AJF84" s="23"/>
      <c r="AJG84" s="23"/>
      <c r="AJH84" s="23"/>
      <c r="AJI84" s="23"/>
      <c r="AJJ84" s="23"/>
      <c r="AJK84" s="23"/>
      <c r="AJL84" s="23"/>
      <c r="AJM84" s="23"/>
      <c r="AJN84" s="23"/>
      <c r="AJO84" s="23"/>
      <c r="AJP84" s="23"/>
      <c r="AJQ84" s="23"/>
      <c r="AJR84" s="23"/>
      <c r="AJS84" s="23"/>
      <c r="AJT84" s="23"/>
      <c r="AJU84" s="23"/>
      <c r="AJV84" s="23"/>
      <c r="AJW84" s="23"/>
      <c r="AJX84" s="23"/>
      <c r="AJY84" s="23"/>
      <c r="AJZ84" s="23"/>
      <c r="AKA84" s="23"/>
      <c r="AKB84" s="23"/>
      <c r="AKC84" s="23"/>
      <c r="AKD84" s="23"/>
      <c r="AKE84" s="23"/>
      <c r="AKF84" s="23"/>
      <c r="AKG84" s="23"/>
      <c r="AKH84" s="23"/>
      <c r="AKI84" s="23"/>
      <c r="AKJ84" s="23"/>
      <c r="AKK84" s="23"/>
      <c r="AKL84" s="23"/>
      <c r="AKM84" s="23"/>
      <c r="AKN84" s="23"/>
      <c r="AKO84" s="23"/>
      <c r="AKP84" s="23"/>
      <c r="AKQ84" s="23"/>
      <c r="AKR84" s="23"/>
      <c r="AKS84" s="23"/>
      <c r="AKT84" s="23"/>
      <c r="AKU84" s="23"/>
      <c r="AKV84" s="23"/>
      <c r="AKW84" s="23"/>
      <c r="AKX84" s="23"/>
      <c r="AKY84" s="23"/>
      <c r="AKZ84" s="23"/>
      <c r="ALA84" s="23"/>
      <c r="ALB84" s="23"/>
      <c r="ALC84" s="23"/>
      <c r="ALD84" s="23"/>
      <c r="ALE84" s="23"/>
      <c r="ALF84" s="23"/>
      <c r="ALG84" s="23"/>
      <c r="ALH84" s="23"/>
      <c r="ALI84" s="23"/>
      <c r="ALJ84" s="23"/>
      <c r="ALK84" s="23"/>
      <c r="ALL84" s="23"/>
      <c r="ALM84" s="23"/>
      <c r="ALN84" s="23"/>
      <c r="ALO84" s="23"/>
      <c r="ALP84" s="23"/>
      <c r="ALQ84" s="23"/>
      <c r="ALR84" s="23"/>
      <c r="ALS84" s="23"/>
      <c r="ALT84" s="23"/>
      <c r="ALU84" s="23"/>
      <c r="ALV84" s="23"/>
      <c r="ALW84" s="23"/>
      <c r="ALX84" s="23"/>
      <c r="ALY84" s="23"/>
      <c r="ALZ84" s="23"/>
      <c r="AMA84" s="23"/>
      <c r="AMB84" s="23"/>
      <c r="AMC84" s="23"/>
      <c r="AMD84" s="23"/>
      <c r="AME84" s="23"/>
      <c r="AMF84" s="23"/>
      <c r="AMG84" s="23"/>
      <c r="AMH84" s="23"/>
      <c r="AMI84" s="23"/>
      <c r="AMJ84" s="23"/>
    </row>
    <row r="85" spans="1:1024" s="13" customFormat="1" ht="36.6" customHeight="1">
      <c r="A85" s="14" t="s">
        <v>110</v>
      </c>
      <c r="B85" s="14" t="s">
        <v>111</v>
      </c>
      <c r="C85" s="14" t="s">
        <v>112</v>
      </c>
      <c r="D85" s="15" t="s">
        <v>113</v>
      </c>
      <c r="E85" s="28">
        <f>F85</f>
        <v>1565000</v>
      </c>
      <c r="F85" s="20">
        <f>200000+1300000-685000+400000+300000+50000</f>
        <v>1565000</v>
      </c>
      <c r="G85" s="28">
        <v>0</v>
      </c>
      <c r="H85" s="28">
        <v>0</v>
      </c>
      <c r="I85" s="31">
        <v>0</v>
      </c>
      <c r="J85" s="28">
        <f>K85</f>
        <v>684000</v>
      </c>
      <c r="K85" s="106">
        <f>685000-1000</f>
        <v>684000</v>
      </c>
      <c r="L85" s="28">
        <v>0</v>
      </c>
      <c r="M85" s="28">
        <v>0</v>
      </c>
      <c r="N85" s="28">
        <v>0</v>
      </c>
      <c r="O85" s="28">
        <f>K85</f>
        <v>684000</v>
      </c>
      <c r="P85" s="29">
        <f>E85+J85</f>
        <v>2249000</v>
      </c>
      <c r="Q85" s="10"/>
    </row>
    <row r="86" spans="1:1024" s="13" customFormat="1" ht="23.25" customHeight="1">
      <c r="A86" s="14" t="s">
        <v>169</v>
      </c>
      <c r="B86" s="14" t="s">
        <v>168</v>
      </c>
      <c r="C86" s="27" t="s">
        <v>116</v>
      </c>
      <c r="D86" s="15" t="s">
        <v>167</v>
      </c>
      <c r="E86" s="28">
        <v>0</v>
      </c>
      <c r="F86" s="28">
        <v>0</v>
      </c>
      <c r="G86" s="28">
        <v>0</v>
      </c>
      <c r="H86" s="28">
        <v>0</v>
      </c>
      <c r="I86" s="28">
        <v>0</v>
      </c>
      <c r="J86" s="28">
        <f>K86</f>
        <v>2388998</v>
      </c>
      <c r="K86" s="106">
        <f>649000+60000+350000-8480+50000-4300+1277778-5000+20000</f>
        <v>2388998</v>
      </c>
      <c r="L86" s="28">
        <v>0</v>
      </c>
      <c r="M86" s="28">
        <v>0</v>
      </c>
      <c r="N86" s="28">
        <v>0</v>
      </c>
      <c r="O86" s="28">
        <f>K86</f>
        <v>2388998</v>
      </c>
      <c r="P86" s="29">
        <f t="shared" si="29"/>
        <v>2388998</v>
      </c>
      <c r="Q86" s="10"/>
    </row>
    <row r="87" spans="1:1024" s="13" customFormat="1" ht="22.5" customHeight="1">
      <c r="A87" s="14" t="s">
        <v>165</v>
      </c>
      <c r="B87" s="14" t="s">
        <v>161</v>
      </c>
      <c r="C87" s="27" t="s">
        <v>116</v>
      </c>
      <c r="D87" s="15" t="s">
        <v>141</v>
      </c>
      <c r="E87" s="28">
        <f>F87</f>
        <v>37000</v>
      </c>
      <c r="F87" s="20">
        <v>37000</v>
      </c>
      <c r="G87" s="28">
        <v>0</v>
      </c>
      <c r="H87" s="28">
        <v>0</v>
      </c>
      <c r="I87" s="31">
        <v>0</v>
      </c>
      <c r="J87" s="28">
        <v>0</v>
      </c>
      <c r="K87" s="28">
        <v>0</v>
      </c>
      <c r="L87" s="28">
        <v>0</v>
      </c>
      <c r="M87" s="28">
        <v>0</v>
      </c>
      <c r="N87" s="28">
        <v>0</v>
      </c>
      <c r="O87" s="28">
        <v>0</v>
      </c>
      <c r="P87" s="29">
        <f t="shared" si="29"/>
        <v>37000</v>
      </c>
      <c r="Q87" s="10"/>
    </row>
    <row r="88" spans="1:1024" s="13" customFormat="1" ht="45.95" customHeight="1">
      <c r="A88" s="103" t="s">
        <v>114</v>
      </c>
      <c r="B88" s="103" t="s">
        <v>115</v>
      </c>
      <c r="C88" s="103" t="s">
        <v>116</v>
      </c>
      <c r="D88" s="107" t="s">
        <v>117</v>
      </c>
      <c r="E88" s="28">
        <f>F88</f>
        <v>0</v>
      </c>
      <c r="F88" s="28">
        <v>0</v>
      </c>
      <c r="G88" s="28">
        <v>0</v>
      </c>
      <c r="H88" s="28">
        <v>0</v>
      </c>
      <c r="I88" s="31">
        <v>0</v>
      </c>
      <c r="J88" s="28">
        <f>L88</f>
        <v>61000</v>
      </c>
      <c r="K88" s="28">
        <v>0</v>
      </c>
      <c r="L88" s="20">
        <f>7000+54000</f>
        <v>61000</v>
      </c>
      <c r="M88" s="28">
        <v>0</v>
      </c>
      <c r="N88" s="28">
        <v>0</v>
      </c>
      <c r="O88" s="28">
        <v>0</v>
      </c>
      <c r="P88" s="29">
        <f t="shared" si="29"/>
        <v>61000</v>
      </c>
      <c r="Q88" s="10"/>
    </row>
    <row r="89" spans="1:1024" s="13" customFormat="1" ht="20.25" customHeight="1">
      <c r="A89" s="16"/>
      <c r="B89" s="16" t="s">
        <v>166</v>
      </c>
      <c r="C89" s="16"/>
      <c r="D89" s="108" t="s">
        <v>157</v>
      </c>
      <c r="E89" s="56">
        <f>E90+E91+E92+E97</f>
        <v>821729</v>
      </c>
      <c r="F89" s="56">
        <f t="shared" ref="F89:P89" si="38">F90+F91+F92+F97</f>
        <v>821729</v>
      </c>
      <c r="G89" s="56">
        <f t="shared" si="38"/>
        <v>0</v>
      </c>
      <c r="H89" s="56">
        <f t="shared" si="38"/>
        <v>40967</v>
      </c>
      <c r="I89" s="56">
        <f t="shared" si="38"/>
        <v>0</v>
      </c>
      <c r="J89" s="56">
        <f t="shared" si="38"/>
        <v>1015000</v>
      </c>
      <c r="K89" s="56">
        <f t="shared" si="38"/>
        <v>1000000</v>
      </c>
      <c r="L89" s="56">
        <f t="shared" si="38"/>
        <v>15000</v>
      </c>
      <c r="M89" s="56">
        <f t="shared" si="38"/>
        <v>0</v>
      </c>
      <c r="N89" s="56">
        <f t="shared" si="38"/>
        <v>0</v>
      </c>
      <c r="O89" s="56">
        <f t="shared" si="38"/>
        <v>1000000</v>
      </c>
      <c r="P89" s="56">
        <f t="shared" si="38"/>
        <v>1836729</v>
      </c>
      <c r="Q89" s="56">
        <f>SUM(Q90:Q97)</f>
        <v>0</v>
      </c>
      <c r="R89" s="56">
        <f>SUM(R90:R97)</f>
        <v>0</v>
      </c>
    </row>
    <row r="90" spans="1:1024" s="13" customFormat="1" ht="21.75" customHeight="1">
      <c r="A90" s="14" t="s">
        <v>146</v>
      </c>
      <c r="B90" s="14" t="s">
        <v>147</v>
      </c>
      <c r="C90" s="103" t="s">
        <v>153</v>
      </c>
      <c r="D90" s="104" t="s">
        <v>154</v>
      </c>
      <c r="E90" s="28">
        <f>F90</f>
        <v>571700</v>
      </c>
      <c r="F90" s="20">
        <f>507500+64200</f>
        <v>571700</v>
      </c>
      <c r="G90" s="28">
        <v>0</v>
      </c>
      <c r="H90" s="28">
        <v>0</v>
      </c>
      <c r="I90" s="31">
        <v>0</v>
      </c>
      <c r="J90" s="28">
        <v>0</v>
      </c>
      <c r="K90" s="28">
        <v>0</v>
      </c>
      <c r="L90" s="28">
        <v>0</v>
      </c>
      <c r="M90" s="28">
        <v>0</v>
      </c>
      <c r="N90" s="28">
        <v>0</v>
      </c>
      <c r="O90" s="28">
        <v>0</v>
      </c>
      <c r="P90" s="29">
        <f>E90+J90</f>
        <v>571700</v>
      </c>
      <c r="Q90" s="10"/>
    </row>
    <row r="91" spans="1:1024" s="13" customFormat="1" ht="21.75" customHeight="1">
      <c r="A91" s="14" t="s">
        <v>118</v>
      </c>
      <c r="B91" s="14" t="s">
        <v>119</v>
      </c>
      <c r="C91" s="14" t="s">
        <v>120</v>
      </c>
      <c r="D91" s="15" t="s">
        <v>121</v>
      </c>
      <c r="E91" s="28">
        <f>F91</f>
        <v>250029</v>
      </c>
      <c r="F91" s="20">
        <f>30029+220000</f>
        <v>250029</v>
      </c>
      <c r="G91" s="28">
        <v>0</v>
      </c>
      <c r="H91" s="20">
        <f>10000+10967+20000</f>
        <v>40967</v>
      </c>
      <c r="I91" s="31">
        <v>0</v>
      </c>
      <c r="J91" s="28">
        <v>0</v>
      </c>
      <c r="K91" s="28">
        <v>0</v>
      </c>
      <c r="L91" s="28">
        <v>0</v>
      </c>
      <c r="M91" s="28">
        <v>0</v>
      </c>
      <c r="N91" s="28">
        <v>0</v>
      </c>
      <c r="O91" s="28">
        <v>0</v>
      </c>
      <c r="P91" s="29">
        <f>E91+J91</f>
        <v>250029</v>
      </c>
      <c r="Q91" s="10"/>
    </row>
    <row r="92" spans="1:1024" s="13" customFormat="1" ht="21.75" customHeight="1">
      <c r="A92" s="14" t="s">
        <v>179</v>
      </c>
      <c r="B92" s="14" t="s">
        <v>180</v>
      </c>
      <c r="C92" s="14" t="s">
        <v>120</v>
      </c>
      <c r="D92" s="15" t="s">
        <v>181</v>
      </c>
      <c r="E92" s="28">
        <f>F92</f>
        <v>0</v>
      </c>
      <c r="F92" s="20">
        <v>0</v>
      </c>
      <c r="G92" s="28">
        <v>0</v>
      </c>
      <c r="H92" s="28">
        <v>0</v>
      </c>
      <c r="I92" s="28">
        <v>0</v>
      </c>
      <c r="J92" s="28">
        <f>K92</f>
        <v>1000000</v>
      </c>
      <c r="K92" s="105">
        <f>400000+600000</f>
        <v>1000000</v>
      </c>
      <c r="L92" s="28">
        <v>0</v>
      </c>
      <c r="M92" s="28">
        <v>0</v>
      </c>
      <c r="N92" s="28">
        <v>0</v>
      </c>
      <c r="O92" s="28">
        <f>K92</f>
        <v>1000000</v>
      </c>
      <c r="P92" s="29">
        <f>E92+J92</f>
        <v>1000000</v>
      </c>
      <c r="Q92" s="10"/>
    </row>
    <row r="93" spans="1:1024" s="13" customFormat="1" ht="15.75" customHeight="1">
      <c r="A93" s="140" t="s">
        <v>182</v>
      </c>
      <c r="B93" s="140" t="s">
        <v>12</v>
      </c>
      <c r="C93" s="140" t="s">
        <v>13</v>
      </c>
      <c r="D93" s="140" t="s">
        <v>14</v>
      </c>
      <c r="E93" s="143" t="s">
        <v>9</v>
      </c>
      <c r="F93" s="143"/>
      <c r="G93" s="143"/>
      <c r="H93" s="143"/>
      <c r="I93" s="143"/>
      <c r="J93" s="138" t="s">
        <v>2</v>
      </c>
      <c r="K93" s="138"/>
      <c r="L93" s="138"/>
      <c r="M93" s="138"/>
      <c r="N93" s="138"/>
      <c r="O93" s="138"/>
      <c r="P93" s="137" t="s">
        <v>15</v>
      </c>
      <c r="Q93" s="10"/>
    </row>
    <row r="94" spans="1:1024" s="13" customFormat="1" ht="11.25">
      <c r="A94" s="140"/>
      <c r="B94" s="140"/>
      <c r="C94" s="140"/>
      <c r="D94" s="140"/>
      <c r="E94" s="138" t="s">
        <v>3</v>
      </c>
      <c r="F94" s="139" t="s">
        <v>16</v>
      </c>
      <c r="G94" s="140" t="s">
        <v>17</v>
      </c>
      <c r="H94" s="140"/>
      <c r="I94" s="141" t="s">
        <v>18</v>
      </c>
      <c r="J94" s="138" t="str">
        <f>E94</f>
        <v>усього</v>
      </c>
      <c r="K94" s="139" t="s">
        <v>19</v>
      </c>
      <c r="L94" s="139" t="s">
        <v>16</v>
      </c>
      <c r="M94" s="140" t="s">
        <v>17</v>
      </c>
      <c r="N94" s="140"/>
      <c r="O94" s="139" t="s">
        <v>18</v>
      </c>
      <c r="P94" s="137"/>
      <c r="Q94" s="10"/>
    </row>
    <row r="95" spans="1:1024" s="13" customFormat="1" ht="108.75" customHeight="1">
      <c r="A95" s="140"/>
      <c r="B95" s="140"/>
      <c r="C95" s="140"/>
      <c r="D95" s="140"/>
      <c r="E95" s="138"/>
      <c r="F95" s="139"/>
      <c r="G95" s="133" t="s">
        <v>20</v>
      </c>
      <c r="H95" s="133" t="s">
        <v>21</v>
      </c>
      <c r="I95" s="141"/>
      <c r="J95" s="138"/>
      <c r="K95" s="139"/>
      <c r="L95" s="139"/>
      <c r="M95" s="133" t="s">
        <v>20</v>
      </c>
      <c r="N95" s="133" t="s">
        <v>21</v>
      </c>
      <c r="O95" s="139"/>
      <c r="P95" s="137"/>
      <c r="Q95" s="10"/>
    </row>
    <row r="96" spans="1:1024" s="13" customFormat="1" ht="17.25" customHeight="1">
      <c r="A96" s="27">
        <v>1</v>
      </c>
      <c r="B96" s="42">
        <v>2</v>
      </c>
      <c r="C96" s="42">
        <v>3</v>
      </c>
      <c r="D96" s="27">
        <v>4</v>
      </c>
      <c r="E96" s="17">
        <v>5</v>
      </c>
      <c r="F96" s="43">
        <v>6</v>
      </c>
      <c r="G96" s="27">
        <v>7</v>
      </c>
      <c r="H96" s="69">
        <v>8</v>
      </c>
      <c r="I96" s="70">
        <v>9</v>
      </c>
      <c r="J96" s="69">
        <v>10</v>
      </c>
      <c r="K96" s="71">
        <v>11</v>
      </c>
      <c r="L96" s="71">
        <v>12</v>
      </c>
      <c r="M96" s="69">
        <v>13</v>
      </c>
      <c r="N96" s="69">
        <v>14</v>
      </c>
      <c r="O96" s="71">
        <v>15</v>
      </c>
      <c r="P96" s="72">
        <v>16</v>
      </c>
      <c r="Q96" s="10"/>
    </row>
    <row r="97" spans="1:1024" s="13" customFormat="1" ht="27.75" customHeight="1">
      <c r="A97" s="14" t="s">
        <v>122</v>
      </c>
      <c r="B97" s="14" t="s">
        <v>123</v>
      </c>
      <c r="C97" s="14" t="s">
        <v>124</v>
      </c>
      <c r="D97" s="15" t="s">
        <v>125</v>
      </c>
      <c r="E97" s="28">
        <v>0</v>
      </c>
      <c r="F97" s="28">
        <v>0</v>
      </c>
      <c r="G97" s="28">
        <v>0</v>
      </c>
      <c r="H97" s="28">
        <v>0</v>
      </c>
      <c r="I97" s="28">
        <v>0</v>
      </c>
      <c r="J97" s="28">
        <f>L97</f>
        <v>15000</v>
      </c>
      <c r="K97" s="28">
        <v>0</v>
      </c>
      <c r="L97" s="20">
        <v>15000</v>
      </c>
      <c r="M97" s="28">
        <v>0</v>
      </c>
      <c r="N97" s="28">
        <v>0</v>
      </c>
      <c r="O97" s="28">
        <v>0</v>
      </c>
      <c r="P97" s="29">
        <f>E97+J97</f>
        <v>15000</v>
      </c>
      <c r="Q97" s="10"/>
    </row>
    <row r="98" spans="1:1024" s="52" customFormat="1" ht="30" customHeight="1">
      <c r="A98" s="46" t="s">
        <v>131</v>
      </c>
      <c r="B98" s="47"/>
      <c r="C98" s="48"/>
      <c r="D98" s="49" t="s">
        <v>132</v>
      </c>
      <c r="E98" s="50">
        <f>E99</f>
        <v>7208860</v>
      </c>
      <c r="F98" s="50">
        <f t="shared" ref="F98:P98" si="39">F99</f>
        <v>6208860</v>
      </c>
      <c r="G98" s="50">
        <f t="shared" si="39"/>
        <v>663001</v>
      </c>
      <c r="H98" s="50">
        <f t="shared" si="39"/>
        <v>26219</v>
      </c>
      <c r="I98" s="50">
        <f t="shared" si="39"/>
        <v>0</v>
      </c>
      <c r="J98" s="50">
        <f t="shared" si="39"/>
        <v>1381000</v>
      </c>
      <c r="K98" s="50">
        <f t="shared" si="39"/>
        <v>1381000</v>
      </c>
      <c r="L98" s="50">
        <f t="shared" si="39"/>
        <v>0</v>
      </c>
      <c r="M98" s="50">
        <f t="shared" si="39"/>
        <v>0</v>
      </c>
      <c r="N98" s="50">
        <f t="shared" si="39"/>
        <v>0</v>
      </c>
      <c r="O98" s="50">
        <f t="shared" si="39"/>
        <v>1381000</v>
      </c>
      <c r="P98" s="50">
        <f t="shared" si="39"/>
        <v>8589860</v>
      </c>
      <c r="Q98" s="50">
        <f t="shared" ref="Q98:R98" si="40">Q99</f>
        <v>0</v>
      </c>
      <c r="R98" s="50">
        <f t="shared" si="40"/>
        <v>0</v>
      </c>
    </row>
    <row r="99" spans="1:1024" s="13" customFormat="1" ht="25.5" customHeight="1">
      <c r="A99" s="54" t="s">
        <v>133</v>
      </c>
      <c r="B99" s="55"/>
      <c r="C99" s="17"/>
      <c r="D99" s="18" t="s">
        <v>132</v>
      </c>
      <c r="E99" s="56">
        <f>E100+E104+E102</f>
        <v>7208860</v>
      </c>
      <c r="F99" s="56">
        <f t="shared" ref="F99:O99" si="41">F100+F104</f>
        <v>6208860</v>
      </c>
      <c r="G99" s="56">
        <f t="shared" si="41"/>
        <v>663001</v>
      </c>
      <c r="H99" s="56">
        <f t="shared" si="41"/>
        <v>26219</v>
      </c>
      <c r="I99" s="56">
        <f t="shared" si="41"/>
        <v>0</v>
      </c>
      <c r="J99" s="56">
        <f t="shared" si="41"/>
        <v>1381000</v>
      </c>
      <c r="K99" s="56">
        <f t="shared" si="41"/>
        <v>1381000</v>
      </c>
      <c r="L99" s="56">
        <f t="shared" si="41"/>
        <v>0</v>
      </c>
      <c r="M99" s="56">
        <f t="shared" si="41"/>
        <v>0</v>
      </c>
      <c r="N99" s="56">
        <f t="shared" si="41"/>
        <v>0</v>
      </c>
      <c r="O99" s="56">
        <f t="shared" si="41"/>
        <v>1381000</v>
      </c>
      <c r="P99" s="56">
        <f>J99+E99</f>
        <v>8589860</v>
      </c>
      <c r="Q99" s="10"/>
    </row>
    <row r="100" spans="1:1024" s="13" customFormat="1" ht="15.75" customHeight="1">
      <c r="A100" s="54"/>
      <c r="B100" s="54" t="s">
        <v>25</v>
      </c>
      <c r="C100" s="17"/>
      <c r="D100" s="18" t="s">
        <v>26</v>
      </c>
      <c r="E100" s="56">
        <f t="shared" ref="E100:O100" si="42">E101</f>
        <v>867100</v>
      </c>
      <c r="F100" s="56">
        <f t="shared" si="42"/>
        <v>867100</v>
      </c>
      <c r="G100" s="56">
        <f t="shared" si="42"/>
        <v>663001</v>
      </c>
      <c r="H100" s="56">
        <f t="shared" si="42"/>
        <v>26219</v>
      </c>
      <c r="I100" s="56">
        <f t="shared" si="42"/>
        <v>0</v>
      </c>
      <c r="J100" s="56">
        <f t="shared" si="42"/>
        <v>0</v>
      </c>
      <c r="K100" s="56">
        <f t="shared" si="42"/>
        <v>0</v>
      </c>
      <c r="L100" s="56">
        <f t="shared" si="42"/>
        <v>0</v>
      </c>
      <c r="M100" s="56">
        <f t="shared" si="42"/>
        <v>0</v>
      </c>
      <c r="N100" s="56">
        <f t="shared" si="42"/>
        <v>0</v>
      </c>
      <c r="O100" s="56">
        <f t="shared" si="42"/>
        <v>0</v>
      </c>
      <c r="P100" s="109">
        <f>E100+J100</f>
        <v>867100</v>
      </c>
      <c r="Q100" s="10"/>
    </row>
    <row r="101" spans="1:1024" s="13" customFormat="1" ht="45" customHeight="1">
      <c r="A101" s="27">
        <v>3710160</v>
      </c>
      <c r="B101" s="27" t="s">
        <v>28</v>
      </c>
      <c r="C101" s="27" t="s">
        <v>29</v>
      </c>
      <c r="D101" s="19" t="s">
        <v>30</v>
      </c>
      <c r="E101" s="28">
        <f>F101</f>
        <v>867100</v>
      </c>
      <c r="F101" s="20">
        <f>800000+36600+30500</f>
        <v>867100</v>
      </c>
      <c r="G101" s="20">
        <f>600000+38001+25000</f>
        <v>663001</v>
      </c>
      <c r="H101" s="21">
        <f>15000+11219</f>
        <v>26219</v>
      </c>
      <c r="I101" s="28">
        <v>0</v>
      </c>
      <c r="J101" s="28">
        <f>L101</f>
        <v>0</v>
      </c>
      <c r="K101" s="28">
        <v>0</v>
      </c>
      <c r="L101" s="22">
        <v>0</v>
      </c>
      <c r="M101" s="28">
        <v>0</v>
      </c>
      <c r="N101" s="28">
        <v>0</v>
      </c>
      <c r="O101" s="28">
        <v>0</v>
      </c>
      <c r="P101" s="28">
        <f>J101+E101</f>
        <v>867100</v>
      </c>
      <c r="Q101" s="10"/>
    </row>
    <row r="102" spans="1:1024" s="13" customFormat="1" ht="21.75" customHeight="1">
      <c r="A102" s="16"/>
      <c r="B102" s="16" t="s">
        <v>126</v>
      </c>
      <c r="C102" s="16"/>
      <c r="D102" s="18" t="s">
        <v>127</v>
      </c>
      <c r="E102" s="56">
        <f t="shared" ref="E102:O102" si="43">E103</f>
        <v>1000000</v>
      </c>
      <c r="F102" s="56">
        <f t="shared" si="43"/>
        <v>0</v>
      </c>
      <c r="G102" s="56">
        <f t="shared" si="43"/>
        <v>0</v>
      </c>
      <c r="H102" s="56">
        <f t="shared" si="43"/>
        <v>0</v>
      </c>
      <c r="I102" s="56">
        <f t="shared" si="43"/>
        <v>0</v>
      </c>
      <c r="J102" s="85">
        <f t="shared" si="43"/>
        <v>0</v>
      </c>
      <c r="K102" s="85">
        <f t="shared" si="43"/>
        <v>0</v>
      </c>
      <c r="L102" s="85">
        <f t="shared" si="43"/>
        <v>0</v>
      </c>
      <c r="M102" s="85">
        <f t="shared" si="43"/>
        <v>0</v>
      </c>
      <c r="N102" s="85">
        <f t="shared" si="43"/>
        <v>0</v>
      </c>
      <c r="O102" s="85">
        <f t="shared" si="43"/>
        <v>0</v>
      </c>
      <c r="P102" s="109">
        <f>E102+J102</f>
        <v>1000000</v>
      </c>
      <c r="Q102" s="10"/>
    </row>
    <row r="103" spans="1:1024" s="13" customFormat="1" ht="18.75" customHeight="1">
      <c r="A103" s="14" t="s">
        <v>128</v>
      </c>
      <c r="B103" s="27">
        <v>8700</v>
      </c>
      <c r="C103" s="14" t="s">
        <v>129</v>
      </c>
      <c r="D103" s="32" t="s">
        <v>130</v>
      </c>
      <c r="E103" s="20">
        <f>500000+500000</f>
        <v>1000000</v>
      </c>
      <c r="F103" s="28">
        <v>0</v>
      </c>
      <c r="G103" s="28">
        <v>0</v>
      </c>
      <c r="H103" s="28">
        <v>0</v>
      </c>
      <c r="I103" s="31">
        <v>0</v>
      </c>
      <c r="J103" s="28">
        <v>0</v>
      </c>
      <c r="K103" s="28">
        <v>0</v>
      </c>
      <c r="L103" s="28">
        <v>0</v>
      </c>
      <c r="M103" s="28">
        <v>0</v>
      </c>
      <c r="N103" s="28">
        <v>0</v>
      </c>
      <c r="O103" s="28">
        <v>0</v>
      </c>
      <c r="P103" s="29">
        <f>E103+J103</f>
        <v>1000000</v>
      </c>
      <c r="Q103" s="10"/>
    </row>
    <row r="104" spans="1:1024" s="13" customFormat="1" ht="25.5" customHeight="1">
      <c r="A104" s="110"/>
      <c r="B104" s="111">
        <v>9000</v>
      </c>
      <c r="C104" s="112"/>
      <c r="D104" s="113" t="s">
        <v>142</v>
      </c>
      <c r="E104" s="56">
        <f>SUM(E105:E106)</f>
        <v>5341760</v>
      </c>
      <c r="F104" s="56">
        <f t="shared" ref="F104:R104" si="44">SUM(F105:F106)</f>
        <v>5341760</v>
      </c>
      <c r="G104" s="56">
        <f t="shared" si="44"/>
        <v>0</v>
      </c>
      <c r="H104" s="56">
        <f t="shared" si="44"/>
        <v>0</v>
      </c>
      <c r="I104" s="56">
        <f t="shared" si="44"/>
        <v>0</v>
      </c>
      <c r="J104" s="56">
        <f>SUM(J105:J106)</f>
        <v>1381000</v>
      </c>
      <c r="K104" s="56">
        <f t="shared" si="44"/>
        <v>1381000</v>
      </c>
      <c r="L104" s="56">
        <f t="shared" si="44"/>
        <v>0</v>
      </c>
      <c r="M104" s="56">
        <f t="shared" si="44"/>
        <v>0</v>
      </c>
      <c r="N104" s="56">
        <f t="shared" si="44"/>
        <v>0</v>
      </c>
      <c r="O104" s="56">
        <f t="shared" si="44"/>
        <v>1381000</v>
      </c>
      <c r="P104" s="56">
        <f t="shared" si="44"/>
        <v>6722760</v>
      </c>
      <c r="Q104" s="56">
        <f t="shared" si="44"/>
        <v>0</v>
      </c>
      <c r="R104" s="56">
        <f t="shared" si="44"/>
        <v>0</v>
      </c>
    </row>
    <row r="105" spans="1:1024" s="119" customFormat="1" ht="25.5" customHeight="1">
      <c r="A105" s="114">
        <v>3719770</v>
      </c>
      <c r="B105" s="114" t="s">
        <v>134</v>
      </c>
      <c r="C105" s="114" t="s">
        <v>135</v>
      </c>
      <c r="D105" s="115" t="s">
        <v>136</v>
      </c>
      <c r="E105" s="93">
        <f>F105</f>
        <v>3704860</v>
      </c>
      <c r="F105" s="6">
        <f>1386960+800000+700000+100000+100900+600000+17000</f>
        <v>3704860</v>
      </c>
      <c r="G105" s="93">
        <v>0</v>
      </c>
      <c r="H105" s="93">
        <v>0</v>
      </c>
      <c r="I105" s="93">
        <v>0</v>
      </c>
      <c r="J105" s="5">
        <f>K105</f>
        <v>1081000</v>
      </c>
      <c r="K105" s="116">
        <f>700000+300000+31000+50000</f>
        <v>1081000</v>
      </c>
      <c r="L105" s="93">
        <v>0</v>
      </c>
      <c r="M105" s="93">
        <v>0</v>
      </c>
      <c r="N105" s="93">
        <v>0</v>
      </c>
      <c r="O105" s="93">
        <f>K105</f>
        <v>1081000</v>
      </c>
      <c r="P105" s="117">
        <f>E105+J105</f>
        <v>4785860</v>
      </c>
      <c r="Q105" s="118"/>
    </row>
    <row r="106" spans="1:1024" ht="33.75">
      <c r="A106" s="14" t="s">
        <v>162</v>
      </c>
      <c r="B106" s="27">
        <v>9800</v>
      </c>
      <c r="C106" s="27" t="s">
        <v>135</v>
      </c>
      <c r="D106" s="32" t="s">
        <v>143</v>
      </c>
      <c r="E106" s="28">
        <f>F106</f>
        <v>1636900</v>
      </c>
      <c r="F106" s="120">
        <f>285000+237500+300000+40000+25200+399200-50000+400000</f>
        <v>1636900</v>
      </c>
      <c r="G106" s="5">
        <v>0</v>
      </c>
      <c r="H106" s="5">
        <v>0</v>
      </c>
      <c r="I106" s="5">
        <v>0</v>
      </c>
      <c r="J106" s="5">
        <f>K106</f>
        <v>300000</v>
      </c>
      <c r="K106" s="116">
        <f>300000</f>
        <v>300000</v>
      </c>
      <c r="L106" s="121">
        <v>0</v>
      </c>
      <c r="M106" s="121">
        <v>0</v>
      </c>
      <c r="N106" s="121">
        <v>0</v>
      </c>
      <c r="O106" s="121">
        <f>K106</f>
        <v>300000</v>
      </c>
      <c r="P106" s="28">
        <f>E106+J106</f>
        <v>1936900</v>
      </c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  <c r="IW106" s="23"/>
      <c r="IX106" s="23"/>
      <c r="IY106" s="23"/>
      <c r="IZ106" s="23"/>
      <c r="JA106" s="23"/>
      <c r="JB106" s="23"/>
      <c r="JC106" s="23"/>
      <c r="JD106" s="23"/>
      <c r="JE106" s="23"/>
      <c r="JF106" s="23"/>
      <c r="JG106" s="23"/>
      <c r="JH106" s="23"/>
      <c r="JI106" s="23"/>
      <c r="JJ106" s="23"/>
      <c r="JK106" s="23"/>
      <c r="JL106" s="23"/>
      <c r="JM106" s="23"/>
      <c r="JN106" s="23"/>
      <c r="JO106" s="23"/>
      <c r="JP106" s="23"/>
      <c r="JQ106" s="23"/>
      <c r="JR106" s="23"/>
      <c r="JS106" s="23"/>
      <c r="JT106" s="23"/>
      <c r="JU106" s="23"/>
      <c r="JV106" s="23"/>
      <c r="JW106" s="23"/>
      <c r="JX106" s="23"/>
      <c r="JY106" s="23"/>
      <c r="JZ106" s="23"/>
      <c r="KA106" s="23"/>
      <c r="KB106" s="23"/>
      <c r="KC106" s="23"/>
      <c r="KD106" s="23"/>
      <c r="KE106" s="23"/>
      <c r="KF106" s="23"/>
      <c r="KG106" s="23"/>
      <c r="KH106" s="23"/>
      <c r="KI106" s="23"/>
      <c r="KJ106" s="23"/>
      <c r="KK106" s="23"/>
      <c r="KL106" s="23"/>
      <c r="KM106" s="23"/>
      <c r="KN106" s="23"/>
      <c r="KO106" s="23"/>
      <c r="KP106" s="23"/>
      <c r="KQ106" s="23"/>
      <c r="KR106" s="23"/>
      <c r="KS106" s="23"/>
      <c r="KT106" s="23"/>
      <c r="KU106" s="23"/>
      <c r="KV106" s="23"/>
      <c r="KW106" s="23"/>
      <c r="KX106" s="23"/>
      <c r="KY106" s="23"/>
      <c r="KZ106" s="23"/>
      <c r="LA106" s="23"/>
      <c r="LB106" s="23"/>
      <c r="LC106" s="23"/>
      <c r="LD106" s="23"/>
      <c r="LE106" s="23"/>
      <c r="LF106" s="23"/>
      <c r="LG106" s="23"/>
      <c r="LH106" s="23"/>
      <c r="LI106" s="23"/>
      <c r="LJ106" s="23"/>
      <c r="LK106" s="23"/>
      <c r="LL106" s="23"/>
      <c r="LM106" s="23"/>
      <c r="LN106" s="23"/>
      <c r="LO106" s="23"/>
      <c r="LP106" s="23"/>
      <c r="LQ106" s="23"/>
      <c r="LR106" s="23"/>
      <c r="LS106" s="23"/>
      <c r="LT106" s="23"/>
      <c r="LU106" s="23"/>
      <c r="LV106" s="23"/>
      <c r="LW106" s="23"/>
      <c r="LX106" s="23"/>
      <c r="LY106" s="23"/>
      <c r="LZ106" s="23"/>
      <c r="MA106" s="23"/>
      <c r="MB106" s="23"/>
      <c r="MC106" s="23"/>
      <c r="MD106" s="23"/>
      <c r="ME106" s="23"/>
      <c r="MF106" s="23"/>
      <c r="MG106" s="23"/>
      <c r="MH106" s="23"/>
      <c r="MI106" s="23"/>
      <c r="MJ106" s="23"/>
      <c r="MK106" s="23"/>
      <c r="ML106" s="23"/>
      <c r="MM106" s="23"/>
      <c r="MN106" s="23"/>
      <c r="MO106" s="23"/>
      <c r="MP106" s="23"/>
      <c r="MQ106" s="23"/>
      <c r="MR106" s="23"/>
      <c r="MS106" s="23"/>
      <c r="MT106" s="23"/>
      <c r="MU106" s="23"/>
      <c r="MV106" s="23"/>
      <c r="MW106" s="23"/>
      <c r="MX106" s="23"/>
      <c r="MY106" s="23"/>
      <c r="MZ106" s="23"/>
      <c r="NA106" s="23"/>
      <c r="NB106" s="23"/>
      <c r="NC106" s="23"/>
      <c r="ND106" s="23"/>
      <c r="NE106" s="23"/>
      <c r="NF106" s="23"/>
      <c r="NG106" s="23"/>
      <c r="NH106" s="23"/>
      <c r="NI106" s="23"/>
      <c r="NJ106" s="23"/>
      <c r="NK106" s="23"/>
      <c r="NL106" s="23"/>
      <c r="NM106" s="23"/>
      <c r="NN106" s="23"/>
      <c r="NO106" s="23"/>
      <c r="NP106" s="23"/>
      <c r="NQ106" s="23"/>
      <c r="NR106" s="23"/>
      <c r="NS106" s="23"/>
      <c r="NT106" s="23"/>
      <c r="NU106" s="23"/>
      <c r="NV106" s="23"/>
      <c r="NW106" s="23"/>
      <c r="NX106" s="23"/>
      <c r="NY106" s="23"/>
      <c r="NZ106" s="23"/>
      <c r="OA106" s="23"/>
      <c r="OB106" s="23"/>
      <c r="OC106" s="23"/>
      <c r="OD106" s="23"/>
      <c r="OE106" s="23"/>
      <c r="OF106" s="23"/>
      <c r="OG106" s="23"/>
      <c r="OH106" s="23"/>
      <c r="OI106" s="23"/>
      <c r="OJ106" s="23"/>
      <c r="OK106" s="23"/>
      <c r="OL106" s="23"/>
      <c r="OM106" s="23"/>
      <c r="ON106" s="23"/>
      <c r="OO106" s="23"/>
      <c r="OP106" s="23"/>
      <c r="OQ106" s="23"/>
      <c r="OR106" s="23"/>
      <c r="OS106" s="23"/>
      <c r="OT106" s="23"/>
      <c r="OU106" s="23"/>
      <c r="OV106" s="23"/>
      <c r="OW106" s="23"/>
      <c r="OX106" s="23"/>
      <c r="OY106" s="23"/>
      <c r="OZ106" s="23"/>
      <c r="PA106" s="23"/>
      <c r="PB106" s="23"/>
      <c r="PC106" s="23"/>
      <c r="PD106" s="23"/>
      <c r="PE106" s="23"/>
      <c r="PF106" s="23"/>
      <c r="PG106" s="23"/>
      <c r="PH106" s="23"/>
      <c r="PI106" s="23"/>
      <c r="PJ106" s="23"/>
      <c r="PK106" s="23"/>
      <c r="PL106" s="23"/>
      <c r="PM106" s="23"/>
      <c r="PN106" s="23"/>
      <c r="PO106" s="23"/>
      <c r="PP106" s="23"/>
      <c r="PQ106" s="23"/>
      <c r="PR106" s="23"/>
      <c r="PS106" s="23"/>
      <c r="PT106" s="23"/>
      <c r="PU106" s="23"/>
      <c r="PV106" s="23"/>
      <c r="PW106" s="23"/>
      <c r="PX106" s="23"/>
      <c r="PY106" s="23"/>
      <c r="PZ106" s="23"/>
      <c r="QA106" s="23"/>
      <c r="QB106" s="23"/>
      <c r="QC106" s="23"/>
      <c r="QD106" s="23"/>
      <c r="QE106" s="23"/>
      <c r="QF106" s="23"/>
      <c r="QG106" s="23"/>
      <c r="QH106" s="23"/>
      <c r="QI106" s="23"/>
      <c r="QJ106" s="23"/>
      <c r="QK106" s="23"/>
      <c r="QL106" s="23"/>
      <c r="QM106" s="23"/>
      <c r="QN106" s="23"/>
      <c r="QO106" s="23"/>
      <c r="QP106" s="23"/>
      <c r="QQ106" s="23"/>
      <c r="QR106" s="23"/>
      <c r="QS106" s="23"/>
      <c r="QT106" s="23"/>
      <c r="QU106" s="23"/>
      <c r="QV106" s="23"/>
      <c r="QW106" s="23"/>
      <c r="QX106" s="23"/>
      <c r="QY106" s="23"/>
      <c r="QZ106" s="23"/>
      <c r="RA106" s="23"/>
      <c r="RB106" s="23"/>
      <c r="RC106" s="23"/>
      <c r="RD106" s="23"/>
      <c r="RE106" s="23"/>
      <c r="RF106" s="23"/>
      <c r="RG106" s="23"/>
      <c r="RH106" s="23"/>
      <c r="RI106" s="23"/>
      <c r="RJ106" s="23"/>
      <c r="RK106" s="23"/>
      <c r="RL106" s="23"/>
      <c r="RM106" s="23"/>
      <c r="RN106" s="23"/>
      <c r="RO106" s="23"/>
      <c r="RP106" s="23"/>
      <c r="RQ106" s="23"/>
      <c r="RR106" s="23"/>
      <c r="RS106" s="23"/>
      <c r="RT106" s="23"/>
      <c r="RU106" s="23"/>
      <c r="RV106" s="23"/>
      <c r="RW106" s="23"/>
      <c r="RX106" s="23"/>
      <c r="RY106" s="23"/>
      <c r="RZ106" s="23"/>
      <c r="SA106" s="23"/>
      <c r="SB106" s="23"/>
      <c r="SC106" s="23"/>
      <c r="SD106" s="23"/>
      <c r="SE106" s="23"/>
      <c r="SF106" s="23"/>
      <c r="SG106" s="23"/>
      <c r="SH106" s="23"/>
      <c r="SI106" s="23"/>
      <c r="SJ106" s="23"/>
      <c r="SK106" s="23"/>
      <c r="SL106" s="23"/>
      <c r="SM106" s="23"/>
      <c r="SN106" s="23"/>
      <c r="SO106" s="23"/>
      <c r="SP106" s="23"/>
      <c r="SQ106" s="23"/>
      <c r="SR106" s="23"/>
      <c r="SS106" s="23"/>
      <c r="ST106" s="23"/>
      <c r="SU106" s="23"/>
      <c r="SV106" s="23"/>
      <c r="SW106" s="23"/>
      <c r="SX106" s="23"/>
      <c r="SY106" s="23"/>
      <c r="SZ106" s="23"/>
      <c r="TA106" s="23"/>
      <c r="TB106" s="23"/>
      <c r="TC106" s="23"/>
      <c r="TD106" s="23"/>
      <c r="TE106" s="23"/>
      <c r="TF106" s="23"/>
      <c r="TG106" s="23"/>
      <c r="TH106" s="23"/>
      <c r="TI106" s="23"/>
      <c r="TJ106" s="23"/>
      <c r="TK106" s="23"/>
      <c r="TL106" s="23"/>
      <c r="TM106" s="23"/>
      <c r="TN106" s="23"/>
      <c r="TO106" s="23"/>
      <c r="TP106" s="23"/>
      <c r="TQ106" s="23"/>
      <c r="TR106" s="23"/>
      <c r="TS106" s="23"/>
      <c r="TT106" s="23"/>
      <c r="TU106" s="23"/>
      <c r="TV106" s="23"/>
      <c r="TW106" s="23"/>
      <c r="TX106" s="23"/>
      <c r="TY106" s="23"/>
      <c r="TZ106" s="23"/>
      <c r="UA106" s="23"/>
      <c r="UB106" s="23"/>
      <c r="UC106" s="23"/>
      <c r="UD106" s="23"/>
      <c r="UE106" s="23"/>
      <c r="UF106" s="23"/>
      <c r="UG106" s="23"/>
      <c r="UH106" s="23"/>
      <c r="UI106" s="23"/>
      <c r="UJ106" s="23"/>
      <c r="UK106" s="23"/>
      <c r="UL106" s="23"/>
      <c r="UM106" s="23"/>
      <c r="UN106" s="23"/>
      <c r="UO106" s="23"/>
      <c r="UP106" s="23"/>
      <c r="UQ106" s="23"/>
      <c r="UR106" s="23"/>
      <c r="US106" s="23"/>
      <c r="UT106" s="23"/>
      <c r="UU106" s="23"/>
      <c r="UV106" s="23"/>
      <c r="UW106" s="23"/>
      <c r="UX106" s="23"/>
      <c r="UY106" s="23"/>
      <c r="UZ106" s="23"/>
      <c r="VA106" s="23"/>
      <c r="VB106" s="23"/>
      <c r="VC106" s="23"/>
      <c r="VD106" s="23"/>
      <c r="VE106" s="23"/>
      <c r="VF106" s="23"/>
      <c r="VG106" s="23"/>
      <c r="VH106" s="23"/>
      <c r="VI106" s="23"/>
      <c r="VJ106" s="23"/>
      <c r="VK106" s="23"/>
      <c r="VL106" s="23"/>
      <c r="VM106" s="23"/>
      <c r="VN106" s="23"/>
      <c r="VO106" s="23"/>
      <c r="VP106" s="23"/>
      <c r="VQ106" s="23"/>
      <c r="VR106" s="23"/>
      <c r="VS106" s="23"/>
      <c r="VT106" s="23"/>
      <c r="VU106" s="23"/>
      <c r="VV106" s="23"/>
      <c r="VW106" s="23"/>
      <c r="VX106" s="23"/>
      <c r="VY106" s="23"/>
      <c r="VZ106" s="23"/>
      <c r="WA106" s="23"/>
      <c r="WB106" s="23"/>
      <c r="WC106" s="23"/>
      <c r="WD106" s="23"/>
      <c r="WE106" s="23"/>
      <c r="WF106" s="23"/>
      <c r="WG106" s="23"/>
      <c r="WH106" s="23"/>
      <c r="WI106" s="23"/>
      <c r="WJ106" s="23"/>
      <c r="WK106" s="23"/>
      <c r="WL106" s="23"/>
      <c r="WM106" s="23"/>
      <c r="WN106" s="23"/>
      <c r="WO106" s="23"/>
      <c r="WP106" s="23"/>
      <c r="WQ106" s="23"/>
      <c r="WR106" s="23"/>
      <c r="WS106" s="23"/>
      <c r="WT106" s="23"/>
      <c r="WU106" s="23"/>
      <c r="WV106" s="23"/>
      <c r="WW106" s="23"/>
      <c r="WX106" s="23"/>
      <c r="WY106" s="23"/>
      <c r="WZ106" s="23"/>
      <c r="XA106" s="23"/>
      <c r="XB106" s="23"/>
      <c r="XC106" s="23"/>
      <c r="XD106" s="23"/>
      <c r="XE106" s="23"/>
      <c r="XF106" s="23"/>
      <c r="XG106" s="23"/>
      <c r="XH106" s="23"/>
      <c r="XI106" s="23"/>
      <c r="XJ106" s="23"/>
      <c r="XK106" s="23"/>
      <c r="XL106" s="23"/>
      <c r="XM106" s="23"/>
      <c r="XN106" s="23"/>
      <c r="XO106" s="23"/>
      <c r="XP106" s="23"/>
      <c r="XQ106" s="23"/>
      <c r="XR106" s="23"/>
      <c r="XS106" s="23"/>
      <c r="XT106" s="23"/>
      <c r="XU106" s="23"/>
      <c r="XV106" s="23"/>
      <c r="XW106" s="23"/>
      <c r="XX106" s="23"/>
      <c r="XY106" s="23"/>
      <c r="XZ106" s="23"/>
      <c r="YA106" s="23"/>
      <c r="YB106" s="23"/>
      <c r="YC106" s="23"/>
      <c r="YD106" s="23"/>
      <c r="YE106" s="23"/>
      <c r="YF106" s="23"/>
      <c r="YG106" s="23"/>
      <c r="YH106" s="23"/>
      <c r="YI106" s="23"/>
      <c r="YJ106" s="23"/>
      <c r="YK106" s="23"/>
      <c r="YL106" s="23"/>
      <c r="YM106" s="23"/>
      <c r="YN106" s="23"/>
      <c r="YO106" s="23"/>
      <c r="YP106" s="23"/>
      <c r="YQ106" s="23"/>
      <c r="YR106" s="23"/>
      <c r="YS106" s="23"/>
      <c r="YT106" s="23"/>
      <c r="YU106" s="23"/>
      <c r="YV106" s="23"/>
      <c r="YW106" s="23"/>
      <c r="YX106" s="23"/>
      <c r="YY106" s="23"/>
      <c r="YZ106" s="23"/>
      <c r="ZA106" s="23"/>
      <c r="ZB106" s="23"/>
      <c r="ZC106" s="23"/>
      <c r="ZD106" s="23"/>
      <c r="ZE106" s="23"/>
      <c r="ZF106" s="23"/>
      <c r="ZG106" s="23"/>
      <c r="ZH106" s="23"/>
      <c r="ZI106" s="23"/>
      <c r="ZJ106" s="23"/>
      <c r="ZK106" s="23"/>
      <c r="ZL106" s="23"/>
      <c r="ZM106" s="23"/>
      <c r="ZN106" s="23"/>
      <c r="ZO106" s="23"/>
      <c r="ZP106" s="23"/>
      <c r="ZQ106" s="23"/>
      <c r="ZR106" s="23"/>
      <c r="ZS106" s="23"/>
      <c r="ZT106" s="23"/>
      <c r="ZU106" s="23"/>
      <c r="ZV106" s="23"/>
      <c r="ZW106" s="23"/>
      <c r="ZX106" s="23"/>
      <c r="ZY106" s="23"/>
      <c r="ZZ106" s="23"/>
      <c r="AAA106" s="23"/>
      <c r="AAB106" s="23"/>
      <c r="AAC106" s="23"/>
      <c r="AAD106" s="23"/>
      <c r="AAE106" s="23"/>
      <c r="AAF106" s="23"/>
      <c r="AAG106" s="23"/>
      <c r="AAH106" s="23"/>
      <c r="AAI106" s="23"/>
      <c r="AAJ106" s="23"/>
      <c r="AAK106" s="23"/>
      <c r="AAL106" s="23"/>
      <c r="AAM106" s="23"/>
      <c r="AAN106" s="23"/>
      <c r="AAO106" s="23"/>
      <c r="AAP106" s="23"/>
      <c r="AAQ106" s="23"/>
      <c r="AAR106" s="23"/>
      <c r="AAS106" s="23"/>
      <c r="AAT106" s="23"/>
      <c r="AAU106" s="23"/>
      <c r="AAV106" s="23"/>
      <c r="AAW106" s="23"/>
      <c r="AAX106" s="23"/>
      <c r="AAY106" s="23"/>
      <c r="AAZ106" s="23"/>
      <c r="ABA106" s="23"/>
      <c r="ABB106" s="23"/>
      <c r="ABC106" s="23"/>
      <c r="ABD106" s="23"/>
      <c r="ABE106" s="23"/>
      <c r="ABF106" s="23"/>
      <c r="ABG106" s="23"/>
      <c r="ABH106" s="23"/>
      <c r="ABI106" s="23"/>
      <c r="ABJ106" s="23"/>
      <c r="ABK106" s="23"/>
      <c r="ABL106" s="23"/>
      <c r="ABM106" s="23"/>
      <c r="ABN106" s="23"/>
      <c r="ABO106" s="23"/>
      <c r="ABP106" s="23"/>
      <c r="ABQ106" s="23"/>
      <c r="ABR106" s="23"/>
      <c r="ABS106" s="23"/>
      <c r="ABT106" s="23"/>
      <c r="ABU106" s="23"/>
      <c r="ABV106" s="23"/>
      <c r="ABW106" s="23"/>
      <c r="ABX106" s="23"/>
      <c r="ABY106" s="23"/>
      <c r="ABZ106" s="23"/>
      <c r="ACA106" s="23"/>
      <c r="ACB106" s="23"/>
      <c r="ACC106" s="23"/>
      <c r="ACD106" s="23"/>
      <c r="ACE106" s="23"/>
      <c r="ACF106" s="23"/>
      <c r="ACG106" s="23"/>
      <c r="ACH106" s="23"/>
      <c r="ACI106" s="23"/>
      <c r="ACJ106" s="23"/>
      <c r="ACK106" s="23"/>
      <c r="ACL106" s="23"/>
      <c r="ACM106" s="23"/>
      <c r="ACN106" s="23"/>
      <c r="ACO106" s="23"/>
      <c r="ACP106" s="23"/>
      <c r="ACQ106" s="23"/>
      <c r="ACR106" s="23"/>
      <c r="ACS106" s="23"/>
      <c r="ACT106" s="23"/>
      <c r="ACU106" s="23"/>
      <c r="ACV106" s="23"/>
      <c r="ACW106" s="23"/>
      <c r="ACX106" s="23"/>
      <c r="ACY106" s="23"/>
      <c r="ACZ106" s="23"/>
      <c r="ADA106" s="23"/>
      <c r="ADB106" s="23"/>
      <c r="ADC106" s="23"/>
      <c r="ADD106" s="23"/>
      <c r="ADE106" s="23"/>
      <c r="ADF106" s="23"/>
      <c r="ADG106" s="23"/>
      <c r="ADH106" s="23"/>
      <c r="ADI106" s="23"/>
      <c r="ADJ106" s="23"/>
      <c r="ADK106" s="23"/>
      <c r="ADL106" s="23"/>
      <c r="ADM106" s="23"/>
      <c r="ADN106" s="23"/>
      <c r="ADO106" s="23"/>
      <c r="ADP106" s="23"/>
      <c r="ADQ106" s="23"/>
      <c r="ADR106" s="23"/>
      <c r="ADS106" s="23"/>
      <c r="ADT106" s="23"/>
      <c r="ADU106" s="23"/>
      <c r="ADV106" s="23"/>
      <c r="ADW106" s="23"/>
      <c r="ADX106" s="23"/>
      <c r="ADY106" s="23"/>
      <c r="ADZ106" s="23"/>
      <c r="AEA106" s="23"/>
      <c r="AEB106" s="23"/>
      <c r="AEC106" s="23"/>
      <c r="AED106" s="23"/>
      <c r="AEE106" s="23"/>
      <c r="AEF106" s="23"/>
      <c r="AEG106" s="23"/>
      <c r="AEH106" s="23"/>
      <c r="AEI106" s="23"/>
      <c r="AEJ106" s="23"/>
      <c r="AEK106" s="23"/>
      <c r="AEL106" s="23"/>
      <c r="AEM106" s="23"/>
      <c r="AEN106" s="23"/>
      <c r="AEO106" s="23"/>
      <c r="AEP106" s="23"/>
      <c r="AEQ106" s="23"/>
      <c r="AER106" s="23"/>
      <c r="AES106" s="23"/>
      <c r="AET106" s="23"/>
      <c r="AEU106" s="23"/>
      <c r="AEV106" s="23"/>
      <c r="AEW106" s="23"/>
      <c r="AEX106" s="23"/>
      <c r="AEY106" s="23"/>
      <c r="AEZ106" s="23"/>
      <c r="AFA106" s="23"/>
      <c r="AFB106" s="23"/>
      <c r="AFC106" s="23"/>
      <c r="AFD106" s="23"/>
      <c r="AFE106" s="23"/>
      <c r="AFF106" s="23"/>
      <c r="AFG106" s="23"/>
      <c r="AFH106" s="23"/>
      <c r="AFI106" s="23"/>
      <c r="AFJ106" s="23"/>
      <c r="AFK106" s="23"/>
      <c r="AFL106" s="23"/>
      <c r="AFM106" s="23"/>
      <c r="AFN106" s="23"/>
      <c r="AFO106" s="23"/>
      <c r="AFP106" s="23"/>
      <c r="AFQ106" s="23"/>
      <c r="AFR106" s="23"/>
      <c r="AFS106" s="23"/>
      <c r="AFT106" s="23"/>
      <c r="AFU106" s="23"/>
      <c r="AFV106" s="23"/>
      <c r="AFW106" s="23"/>
      <c r="AFX106" s="23"/>
      <c r="AFY106" s="23"/>
      <c r="AFZ106" s="23"/>
      <c r="AGA106" s="23"/>
      <c r="AGB106" s="23"/>
      <c r="AGC106" s="23"/>
      <c r="AGD106" s="23"/>
      <c r="AGE106" s="23"/>
      <c r="AGF106" s="23"/>
      <c r="AGG106" s="23"/>
      <c r="AGH106" s="23"/>
      <c r="AGI106" s="23"/>
      <c r="AGJ106" s="23"/>
      <c r="AGK106" s="23"/>
      <c r="AGL106" s="23"/>
      <c r="AGM106" s="23"/>
      <c r="AGN106" s="23"/>
      <c r="AGO106" s="23"/>
      <c r="AGP106" s="23"/>
      <c r="AGQ106" s="23"/>
      <c r="AGR106" s="23"/>
      <c r="AGS106" s="23"/>
      <c r="AGT106" s="23"/>
      <c r="AGU106" s="23"/>
      <c r="AGV106" s="23"/>
      <c r="AGW106" s="23"/>
      <c r="AGX106" s="23"/>
      <c r="AGY106" s="23"/>
      <c r="AGZ106" s="23"/>
      <c r="AHA106" s="23"/>
      <c r="AHB106" s="23"/>
      <c r="AHC106" s="23"/>
      <c r="AHD106" s="23"/>
      <c r="AHE106" s="23"/>
      <c r="AHF106" s="23"/>
      <c r="AHG106" s="23"/>
      <c r="AHH106" s="23"/>
      <c r="AHI106" s="23"/>
      <c r="AHJ106" s="23"/>
      <c r="AHK106" s="23"/>
      <c r="AHL106" s="23"/>
      <c r="AHM106" s="23"/>
      <c r="AHN106" s="23"/>
      <c r="AHO106" s="23"/>
      <c r="AHP106" s="23"/>
      <c r="AHQ106" s="23"/>
      <c r="AHR106" s="23"/>
      <c r="AHS106" s="23"/>
      <c r="AHT106" s="23"/>
      <c r="AHU106" s="23"/>
      <c r="AHV106" s="23"/>
      <c r="AHW106" s="23"/>
      <c r="AHX106" s="23"/>
      <c r="AHY106" s="23"/>
      <c r="AHZ106" s="23"/>
      <c r="AIA106" s="23"/>
      <c r="AIB106" s="23"/>
      <c r="AIC106" s="23"/>
      <c r="AID106" s="23"/>
      <c r="AIE106" s="23"/>
      <c r="AIF106" s="23"/>
      <c r="AIG106" s="23"/>
      <c r="AIH106" s="23"/>
      <c r="AII106" s="23"/>
      <c r="AIJ106" s="23"/>
      <c r="AIK106" s="23"/>
      <c r="AIL106" s="23"/>
      <c r="AIM106" s="23"/>
      <c r="AIN106" s="23"/>
      <c r="AIO106" s="23"/>
      <c r="AIP106" s="23"/>
      <c r="AIQ106" s="23"/>
      <c r="AIR106" s="23"/>
      <c r="AIS106" s="23"/>
      <c r="AIT106" s="23"/>
      <c r="AIU106" s="23"/>
      <c r="AIV106" s="23"/>
      <c r="AIW106" s="23"/>
      <c r="AIX106" s="23"/>
      <c r="AIY106" s="23"/>
      <c r="AIZ106" s="23"/>
      <c r="AJA106" s="23"/>
      <c r="AJB106" s="23"/>
      <c r="AJC106" s="23"/>
      <c r="AJD106" s="23"/>
      <c r="AJE106" s="23"/>
      <c r="AJF106" s="23"/>
      <c r="AJG106" s="23"/>
      <c r="AJH106" s="23"/>
      <c r="AJI106" s="23"/>
      <c r="AJJ106" s="23"/>
      <c r="AJK106" s="23"/>
      <c r="AJL106" s="23"/>
      <c r="AJM106" s="23"/>
      <c r="AJN106" s="23"/>
      <c r="AJO106" s="23"/>
      <c r="AJP106" s="23"/>
      <c r="AJQ106" s="23"/>
      <c r="AJR106" s="23"/>
      <c r="AJS106" s="23"/>
      <c r="AJT106" s="23"/>
      <c r="AJU106" s="23"/>
      <c r="AJV106" s="23"/>
      <c r="AJW106" s="23"/>
      <c r="AJX106" s="23"/>
      <c r="AJY106" s="23"/>
      <c r="AJZ106" s="23"/>
      <c r="AKA106" s="23"/>
      <c r="AKB106" s="23"/>
      <c r="AKC106" s="23"/>
      <c r="AKD106" s="23"/>
      <c r="AKE106" s="23"/>
      <c r="AKF106" s="23"/>
      <c r="AKG106" s="23"/>
      <c r="AKH106" s="23"/>
      <c r="AKI106" s="23"/>
      <c r="AKJ106" s="23"/>
      <c r="AKK106" s="23"/>
      <c r="AKL106" s="23"/>
      <c r="AKM106" s="23"/>
      <c r="AKN106" s="23"/>
      <c r="AKO106" s="23"/>
      <c r="AKP106" s="23"/>
      <c r="AKQ106" s="23"/>
      <c r="AKR106" s="23"/>
      <c r="AKS106" s="23"/>
      <c r="AKT106" s="23"/>
      <c r="AKU106" s="23"/>
      <c r="AKV106" s="23"/>
      <c r="AKW106" s="23"/>
      <c r="AKX106" s="23"/>
      <c r="AKY106" s="23"/>
      <c r="AKZ106" s="23"/>
      <c r="ALA106" s="23"/>
      <c r="ALB106" s="23"/>
      <c r="ALC106" s="23"/>
      <c r="ALD106" s="23"/>
      <c r="ALE106" s="23"/>
      <c r="ALF106" s="23"/>
      <c r="ALG106" s="23"/>
      <c r="ALH106" s="23"/>
      <c r="ALI106" s="23"/>
      <c r="ALJ106" s="23"/>
      <c r="ALK106" s="23"/>
      <c r="ALL106" s="23"/>
      <c r="ALM106" s="23"/>
      <c r="ALN106" s="23"/>
      <c r="ALO106" s="23"/>
      <c r="ALP106" s="23"/>
      <c r="ALQ106" s="23"/>
      <c r="ALR106" s="23"/>
      <c r="ALS106" s="23"/>
      <c r="ALT106" s="23"/>
      <c r="ALU106" s="23"/>
      <c r="ALV106" s="23"/>
      <c r="ALW106" s="23"/>
      <c r="ALX106" s="23"/>
      <c r="ALY106" s="23"/>
      <c r="ALZ106" s="23"/>
      <c r="AMA106" s="23"/>
      <c r="AMB106" s="23"/>
      <c r="AMC106" s="23"/>
      <c r="AMD106" s="23"/>
      <c r="AME106" s="23"/>
      <c r="AMF106" s="23"/>
      <c r="AMG106" s="23"/>
      <c r="AMH106" s="23"/>
      <c r="AMI106" s="23"/>
      <c r="AMJ106" s="23"/>
    </row>
    <row r="107" spans="1:1024" s="102" customFormat="1" ht="16.899999999999999" customHeight="1">
      <c r="A107" s="17"/>
      <c r="B107" s="17"/>
      <c r="C107" s="17"/>
      <c r="D107" s="64" t="s">
        <v>137</v>
      </c>
      <c r="E107" s="56">
        <f t="shared" ref="E107:P107" si="45">E98+E12</f>
        <v>87695562</v>
      </c>
      <c r="F107" s="56">
        <f t="shared" si="45"/>
        <v>86695562</v>
      </c>
      <c r="G107" s="56">
        <f t="shared" si="45"/>
        <v>48727325</v>
      </c>
      <c r="H107" s="56">
        <f t="shared" si="45"/>
        <v>6223526</v>
      </c>
      <c r="I107" s="56">
        <f t="shared" si="45"/>
        <v>0</v>
      </c>
      <c r="J107" s="56">
        <f t="shared" si="45"/>
        <v>18865760</v>
      </c>
      <c r="K107" s="56">
        <f t="shared" si="45"/>
        <v>18072859</v>
      </c>
      <c r="L107" s="56">
        <f t="shared" si="45"/>
        <v>792901</v>
      </c>
      <c r="M107" s="56">
        <f t="shared" si="45"/>
        <v>1000</v>
      </c>
      <c r="N107" s="56">
        <f t="shared" si="45"/>
        <v>0</v>
      </c>
      <c r="O107" s="56">
        <f t="shared" si="45"/>
        <v>18072859</v>
      </c>
      <c r="P107" s="56">
        <f t="shared" si="45"/>
        <v>106561322</v>
      </c>
      <c r="Q107" s="56" t="e">
        <f>Q14+Q17+Q38+Q47+Q68+Q72+Q75+#REF!+#REF!+#REF!+Q104+#REF!+#REF!</f>
        <v>#REF!</v>
      </c>
      <c r="R107" s="56" t="e">
        <f>R14+R17+R38+R47+R68+R72+R75+#REF!+#REF!+#REF!+R104+#REF!+#REF!</f>
        <v>#REF!</v>
      </c>
    </row>
    <row r="108" spans="1:1024" s="102" customFormat="1" ht="16.899999999999999" customHeight="1">
      <c r="A108" s="122"/>
      <c r="B108" s="122"/>
      <c r="C108" s="122"/>
      <c r="D108" s="123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</row>
    <row r="109" spans="1:1024" s="127" customFormat="1" ht="38.25" customHeight="1">
      <c r="A109" s="125"/>
      <c r="B109" s="125"/>
      <c r="C109" s="144" t="s">
        <v>6</v>
      </c>
      <c r="D109" s="144"/>
      <c r="E109" s="126"/>
      <c r="G109" s="128"/>
      <c r="H109" s="142" t="s">
        <v>7</v>
      </c>
      <c r="I109" s="142"/>
      <c r="J109" s="142"/>
      <c r="K109" s="128"/>
      <c r="L109" s="128"/>
    </row>
    <row r="110" spans="1:1024" ht="39" customHeight="1">
      <c r="F110" s="130">
        <f>E103</f>
        <v>1000000</v>
      </c>
      <c r="G110" s="129" t="s">
        <v>138</v>
      </c>
      <c r="J110" s="130"/>
    </row>
    <row r="111" spans="1:1024">
      <c r="F111" s="131">
        <f>F110/E107*100</f>
        <v>1.140308559742168</v>
      </c>
    </row>
    <row r="112" spans="1:1024" ht="21" customHeight="1">
      <c r="F112" s="23"/>
    </row>
    <row r="113" spans="4:6" ht="16.5" customHeight="1">
      <c r="D113" s="131">
        <f>500000/E107*100</f>
        <v>0.57015427987108402</v>
      </c>
      <c r="E113" s="129" t="s">
        <v>148</v>
      </c>
      <c r="F113" s="130">
        <v>500000</v>
      </c>
    </row>
    <row r="114" spans="4:6" ht="54" customHeight="1">
      <c r="E114" s="129" t="s">
        <v>144</v>
      </c>
      <c r="F114" s="130">
        <f>E107-'дод.1 для контролю '!F1</f>
        <v>-1226252</v>
      </c>
    </row>
    <row r="115" spans="4:6" ht="16.899999999999999" customHeight="1">
      <c r="E115" s="129" t="s">
        <v>145</v>
      </c>
      <c r="F115" s="130">
        <f>J107-'дод.1 для контролю '!G1</f>
        <v>18126859</v>
      </c>
    </row>
    <row r="116" spans="4:6" ht="29.25" customHeight="1">
      <c r="F116" s="130">
        <f>SUM(F114:F115)</f>
        <v>16900607</v>
      </c>
    </row>
    <row r="117" spans="4:6" ht="40.5" customHeight="1"/>
    <row r="118" spans="4:6" ht="28.5" customHeight="1"/>
    <row r="119" spans="4:6" ht="66.599999999999994" customHeight="1"/>
    <row r="120" spans="4:6" ht="34.15" customHeight="1"/>
    <row r="121" spans="4:6" ht="58.15" customHeight="1"/>
    <row r="122" spans="4:6" ht="58.15" customHeight="1">
      <c r="D122" s="132"/>
      <c r="E122" s="130"/>
    </row>
    <row r="123" spans="4:6" ht="19.899999999999999" customHeight="1">
      <c r="D123" s="132"/>
      <c r="E123" s="130"/>
      <c r="F123" s="130"/>
    </row>
    <row r="124" spans="4:6" ht="40.15" customHeight="1">
      <c r="D124" s="132"/>
    </row>
    <row r="125" spans="4:6" ht="40.15" customHeight="1"/>
    <row r="126" spans="4:6" ht="49.15" customHeight="1"/>
    <row r="127" spans="4:6" ht="16.149999999999999" customHeight="1"/>
    <row r="128" spans="4:6" ht="16.149999999999999" customHeight="1"/>
    <row r="129" ht="42.75" customHeight="1"/>
    <row r="130" ht="17.45" customHeight="1"/>
    <row r="131" ht="15" hidden="1" customHeight="1"/>
    <row r="132" ht="61.9" customHeight="1"/>
    <row r="133" ht="27" customHeight="1"/>
    <row r="134" ht="35.25" customHeight="1"/>
    <row r="135" ht="60" customHeight="1"/>
    <row r="136" ht="27" customHeight="1"/>
    <row r="137" ht="54.75" customHeight="1"/>
    <row r="138" ht="23.45" customHeight="1"/>
    <row r="139" ht="15" hidden="1" customHeight="1"/>
    <row r="140" ht="77.45" customHeight="1"/>
    <row r="141" ht="24.75" customHeight="1"/>
    <row r="142" ht="18" customHeight="1"/>
    <row r="143" ht="118.15" customHeight="1"/>
    <row r="144" ht="20.45" customHeight="1"/>
    <row r="145" ht="52.5" customHeight="1"/>
    <row r="146" ht="51.75" customHeight="1"/>
    <row r="147" ht="25.5" customHeight="1"/>
    <row r="148" ht="51.75" customHeight="1"/>
    <row r="149" ht="57.75" customHeight="1"/>
    <row r="150" ht="28.9" customHeight="1"/>
    <row r="151" ht="25.5" customHeight="1"/>
    <row r="152" ht="25.5" customHeight="1"/>
    <row r="153" ht="18" customHeight="1"/>
    <row r="154" ht="20.45" customHeight="1"/>
    <row r="156" ht="25.5" customHeight="1"/>
    <row r="157" ht="25.5" customHeight="1"/>
    <row r="158" ht="25.5" customHeight="1"/>
  </sheetData>
  <mergeCells count="88">
    <mergeCell ref="C24:C26"/>
    <mergeCell ref="D24:D26"/>
    <mergeCell ref="E24:I24"/>
    <mergeCell ref="J43:O43"/>
    <mergeCell ref="J64:O64"/>
    <mergeCell ref="J44:J45"/>
    <mergeCell ref="K44:K45"/>
    <mergeCell ref="L44:L45"/>
    <mergeCell ref="M44:N44"/>
    <mergeCell ref="O44:O45"/>
    <mergeCell ref="I44:I45"/>
    <mergeCell ref="F44:F45"/>
    <mergeCell ref="G44:H44"/>
    <mergeCell ref="K1:P1"/>
    <mergeCell ref="A5:P5"/>
    <mergeCell ref="A6:B6"/>
    <mergeCell ref="J24:O24"/>
    <mergeCell ref="P24:P26"/>
    <mergeCell ref="E25:E26"/>
    <mergeCell ref="F25:F26"/>
    <mergeCell ref="G25:H25"/>
    <mergeCell ref="I25:I26"/>
    <mergeCell ref="J25:J26"/>
    <mergeCell ref="K25:K26"/>
    <mergeCell ref="L25:L26"/>
    <mergeCell ref="M25:N25"/>
    <mergeCell ref="O25:O26"/>
    <mergeCell ref="A24:A26"/>
    <mergeCell ref="B24:B26"/>
    <mergeCell ref="A7:B7"/>
    <mergeCell ref="A8:A10"/>
    <mergeCell ref="B8:B10"/>
    <mergeCell ref="C8:C10"/>
    <mergeCell ref="D8:D10"/>
    <mergeCell ref="P8:P10"/>
    <mergeCell ref="E9:E10"/>
    <mergeCell ref="F9:F10"/>
    <mergeCell ref="G9:H9"/>
    <mergeCell ref="I9:I10"/>
    <mergeCell ref="J9:J10"/>
    <mergeCell ref="K9:K10"/>
    <mergeCell ref="L9:L10"/>
    <mergeCell ref="M9:N9"/>
    <mergeCell ref="O9:O10"/>
    <mergeCell ref="A64:A66"/>
    <mergeCell ref="B64:B66"/>
    <mergeCell ref="C64:C66"/>
    <mergeCell ref="D64:D66"/>
    <mergeCell ref="E64:I64"/>
    <mergeCell ref="A43:A45"/>
    <mergeCell ref="B43:B45"/>
    <mergeCell ref="C43:C45"/>
    <mergeCell ref="D43:D45"/>
    <mergeCell ref="E43:I43"/>
    <mergeCell ref="J2:P3"/>
    <mergeCell ref="L4:P4"/>
    <mergeCell ref="P64:P66"/>
    <mergeCell ref="E65:E66"/>
    <mergeCell ref="F65:F66"/>
    <mergeCell ref="G65:H65"/>
    <mergeCell ref="I65:I66"/>
    <mergeCell ref="J65:J66"/>
    <mergeCell ref="K65:K66"/>
    <mergeCell ref="L65:L66"/>
    <mergeCell ref="M65:N65"/>
    <mergeCell ref="O65:O66"/>
    <mergeCell ref="P43:P45"/>
    <mergeCell ref="E44:E45"/>
    <mergeCell ref="E8:I8"/>
    <mergeCell ref="J8:O8"/>
    <mergeCell ref="H109:J109"/>
    <mergeCell ref="A93:A95"/>
    <mergeCell ref="B93:B95"/>
    <mergeCell ref="C93:C95"/>
    <mergeCell ref="D93:D95"/>
    <mergeCell ref="E93:I93"/>
    <mergeCell ref="C109:D109"/>
    <mergeCell ref="P93:P95"/>
    <mergeCell ref="E94:E95"/>
    <mergeCell ref="F94:F95"/>
    <mergeCell ref="G94:H94"/>
    <mergeCell ref="I94:I95"/>
    <mergeCell ref="J94:J95"/>
    <mergeCell ref="K94:K95"/>
    <mergeCell ref="L94:L95"/>
    <mergeCell ref="M94:N94"/>
    <mergeCell ref="O94:O95"/>
    <mergeCell ref="J93:O93"/>
  </mergeCells>
  <pageMargins left="0.7" right="0.7" top="0.75" bottom="0.75" header="0.51180555555555496" footer="0.51180555555555496"/>
  <pageSetup paperSize="9" scale="64" firstPageNumber="0" orientation="landscape" r:id="rId1"/>
  <rowBreaks count="4" manualBreakCount="4">
    <brk id="23" max="16383" man="1"/>
    <brk id="42" max="15" man="1"/>
    <brk id="63" min="3" max="15" man="1"/>
    <brk id="92" min="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"/>
  <sheetViews>
    <sheetView view="pageBreakPreview" topLeftCell="B1" zoomScale="145" zoomScaleNormal="100" zoomScaleSheetLayoutView="145" zoomScalePageLayoutView="95" workbookViewId="0">
      <selection activeCell="B28" sqref="B28"/>
    </sheetView>
  </sheetViews>
  <sheetFormatPr defaultRowHeight="15"/>
  <cols>
    <col min="1" max="1" width="8.85546875" style="1" hidden="1" customWidth="1"/>
    <col min="2" max="2" width="9.42578125" style="1" customWidth="1"/>
    <col min="3" max="3" width="46.5703125" style="1" customWidth="1"/>
    <col min="4" max="4" width="11.570312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256" width="9.140625" style="1" customWidth="1"/>
    <col min="257" max="257" width="9.140625" style="1" hidden="1" customWidth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 customWidth="1"/>
    <col min="266" max="512" width="9.140625" style="1" customWidth="1"/>
    <col min="513" max="513" width="9.140625" style="1" hidden="1" customWidth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 customWidth="1"/>
    <col min="522" max="768" width="9.140625" style="1" customWidth="1"/>
    <col min="769" max="769" width="9.140625" style="1" hidden="1" customWidth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 customWidth="1"/>
    <col min="778" max="1025" width="9.140625" style="1" customWidth="1"/>
  </cols>
  <sheetData>
    <row r="1" spans="1:9" s="23" customFormat="1" ht="27.95" customHeight="1">
      <c r="A1" s="24"/>
      <c r="B1" s="26" t="s">
        <v>4</v>
      </c>
      <c r="C1" s="162" t="s">
        <v>5</v>
      </c>
      <c r="D1" s="162"/>
      <c r="E1" s="135">
        <v>89660715</v>
      </c>
      <c r="F1" s="135">
        <v>88921814</v>
      </c>
      <c r="G1" s="135">
        <v>738901</v>
      </c>
      <c r="H1" s="135">
        <v>0</v>
      </c>
      <c r="I1" s="24"/>
    </row>
    <row r="3" spans="1:9" s="25" customFormat="1" ht="14.1" customHeight="1">
      <c r="C3" s="161" t="s">
        <v>6</v>
      </c>
      <c r="D3" s="161"/>
      <c r="F3" s="25" t="s">
        <v>7</v>
      </c>
    </row>
    <row r="4" spans="1:9" s="25" customFormat="1" ht="14.1" customHeight="1"/>
  </sheetData>
  <mergeCells count="2">
    <mergeCell ref="C3:D3"/>
    <mergeCell ref="C1:D1"/>
  </mergeCells>
  <pageMargins left="0.7" right="0.7" top="0.75" bottom="0.75" header="0.51180555555555496" footer="0.51180555555555496"/>
  <pageSetup paperSize="9" scale="77" firstPageNumber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95" zoomScaleNormal="100" zoomScalePageLayoutView="95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додаток 3</vt:lpstr>
      <vt:lpstr>дод.1 для контролю </vt:lpstr>
      <vt:lpstr>Лист2</vt:lpstr>
      <vt:lpstr>'дод.1 для контролю '!Область_печати</vt:lpstr>
      <vt:lpstr>'додаток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Silenko.O</dc:creator>
  <cp:lastModifiedBy>Silenko Olga</cp:lastModifiedBy>
  <cp:revision>11</cp:revision>
  <cp:lastPrinted>2023-12-08T11:27:05Z</cp:lastPrinted>
  <dcterms:created xsi:type="dcterms:W3CDTF">2006-09-16T00:00:00Z</dcterms:created>
  <dcterms:modified xsi:type="dcterms:W3CDTF">2023-12-08T11:27:09Z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