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3'!$B$1:$Q$102</definedName>
  </definedNames>
  <calcPr calcId="145621"/>
</workbook>
</file>

<file path=xl/calcChain.xml><?xml version="1.0" encoding="utf-8"?>
<calcChain xmlns="http://schemas.openxmlformats.org/spreadsheetml/2006/main">
  <c r="P18" i="3" l="1"/>
  <c r="P19" i="3"/>
  <c r="P20" i="3"/>
  <c r="G37" i="3" l="1"/>
  <c r="G18" i="3" l="1"/>
  <c r="G54" i="3" l="1"/>
  <c r="G41" i="3" s="1"/>
  <c r="G15" i="3"/>
  <c r="G75" i="3"/>
  <c r="Q79" i="3"/>
  <c r="P79" i="3"/>
  <c r="K79" i="3"/>
  <c r="G38" i="3"/>
  <c r="G62" i="3"/>
  <c r="G63" i="3"/>
  <c r="G68" i="3"/>
  <c r="G99" i="3"/>
  <c r="G100" i="3"/>
  <c r="K76" i="3"/>
  <c r="Q76" i="3" s="1"/>
  <c r="P76" i="3"/>
  <c r="H41" i="3"/>
  <c r="I41" i="3"/>
  <c r="J41" i="3"/>
  <c r="K41" i="3"/>
  <c r="L41" i="3"/>
  <c r="M41" i="3"/>
  <c r="N41" i="3"/>
  <c r="O41" i="3"/>
  <c r="P41" i="3"/>
  <c r="Q56" i="3"/>
  <c r="Q57" i="3"/>
  <c r="F57" i="3"/>
  <c r="P99" i="3" l="1"/>
  <c r="P77" i="3"/>
  <c r="Q85" i="3" l="1"/>
  <c r="M82" i="3"/>
  <c r="R82" i="3"/>
  <c r="S82" i="3"/>
  <c r="K85" i="3"/>
  <c r="K82" i="3" s="1"/>
  <c r="F35" i="3"/>
  <c r="H34" i="3"/>
  <c r="G34" i="3"/>
  <c r="F34" i="3" s="1"/>
  <c r="I20" i="3"/>
  <c r="G73" i="3" l="1"/>
  <c r="G52" i="3"/>
  <c r="I18" i="3"/>
  <c r="H18" i="3"/>
  <c r="I15" i="3"/>
  <c r="G20" i="3"/>
  <c r="G78" i="3"/>
  <c r="F1" i="1" l="1"/>
  <c r="E1" i="1" s="1"/>
  <c r="K99" i="3" l="1"/>
  <c r="I73" i="3" l="1"/>
  <c r="G59" i="3"/>
  <c r="G98" i="3" l="1"/>
  <c r="H98" i="3"/>
  <c r="I98" i="3"/>
  <c r="J98" i="3"/>
  <c r="L98" i="3"/>
  <c r="M98" i="3"/>
  <c r="N98" i="3"/>
  <c r="O98" i="3"/>
  <c r="R98" i="3"/>
  <c r="S98" i="3"/>
  <c r="H74" i="3"/>
  <c r="I74" i="3"/>
  <c r="J74" i="3"/>
  <c r="M74" i="3"/>
  <c r="N74" i="3"/>
  <c r="O74" i="3"/>
  <c r="L77" i="3"/>
  <c r="L74" i="3" s="1"/>
  <c r="P100" i="3"/>
  <c r="P98" i="3" s="1"/>
  <c r="F100" i="3"/>
  <c r="F93" i="3"/>
  <c r="I84" i="3"/>
  <c r="G84" i="3"/>
  <c r="G74" i="3"/>
  <c r="F80" i="3"/>
  <c r="Q80" i="3" s="1"/>
  <c r="G64" i="3"/>
  <c r="H64" i="3"/>
  <c r="I64" i="3"/>
  <c r="J64" i="3"/>
  <c r="K64" i="3"/>
  <c r="L64" i="3"/>
  <c r="M64" i="3"/>
  <c r="N64" i="3"/>
  <c r="O64" i="3"/>
  <c r="P64" i="3"/>
  <c r="F65" i="3"/>
  <c r="Q65" i="3" s="1"/>
  <c r="I62" i="3"/>
  <c r="H58" i="3"/>
  <c r="G58" i="3"/>
  <c r="G40" i="3"/>
  <c r="I19" i="3"/>
  <c r="H19" i="3"/>
  <c r="J19" i="3"/>
  <c r="L19" i="3"/>
  <c r="M19" i="3"/>
  <c r="N19" i="3"/>
  <c r="O19" i="3"/>
  <c r="G21" i="3"/>
  <c r="F21" i="3" s="1"/>
  <c r="Q21" i="3" s="1"/>
  <c r="G19" i="3" l="1"/>
  <c r="K100" i="3"/>
  <c r="K98" i="3" s="1"/>
  <c r="K62" i="3"/>
  <c r="K60" i="3" s="1"/>
  <c r="F62" i="3"/>
  <c r="G60" i="3"/>
  <c r="H60" i="3"/>
  <c r="J60" i="3"/>
  <c r="L60" i="3"/>
  <c r="M60" i="3"/>
  <c r="N60" i="3"/>
  <c r="O60" i="3"/>
  <c r="P60" i="3"/>
  <c r="F39" i="3"/>
  <c r="E32" i="3"/>
  <c r="F23" i="3"/>
  <c r="Q23" i="3" s="1"/>
  <c r="M18" i="3"/>
  <c r="F18" i="3"/>
  <c r="K18" i="3" l="1"/>
  <c r="Q100" i="3"/>
  <c r="Q62" i="3"/>
  <c r="F83" i="3"/>
  <c r="P74" i="3" l="1"/>
  <c r="K77" i="3"/>
  <c r="Q77" i="3" l="1"/>
  <c r="Q93" i="3"/>
  <c r="P92" i="3"/>
  <c r="O92" i="3"/>
  <c r="N92" i="3"/>
  <c r="M92" i="3"/>
  <c r="L92" i="3"/>
  <c r="K92" i="3"/>
  <c r="J92" i="3"/>
  <c r="I92" i="3"/>
  <c r="H92" i="3"/>
  <c r="G92" i="3"/>
  <c r="F92" i="3"/>
  <c r="I61" i="3"/>
  <c r="I60" i="3" s="1"/>
  <c r="G51" i="3"/>
  <c r="F52" i="3"/>
  <c r="Q52" i="3" s="1"/>
  <c r="F16" i="3"/>
  <c r="Q16" i="3" s="1"/>
  <c r="G14" i="3"/>
  <c r="H14" i="3"/>
  <c r="J14" i="3"/>
  <c r="L14" i="3"/>
  <c r="M14" i="3"/>
  <c r="N14" i="3"/>
  <c r="O14" i="3"/>
  <c r="P14" i="3"/>
  <c r="Q83" i="3"/>
  <c r="Q92" i="3" l="1"/>
  <c r="F99" i="3" l="1"/>
  <c r="F98" i="3" s="1"/>
  <c r="K91" i="3"/>
  <c r="I91" i="3"/>
  <c r="I90" i="3" s="1"/>
  <c r="I89" i="3" s="1"/>
  <c r="I88" i="3" s="1"/>
  <c r="F91" i="3"/>
  <c r="F90" i="3" s="1"/>
  <c r="P90" i="3"/>
  <c r="O90" i="3"/>
  <c r="N90" i="3"/>
  <c r="M90" i="3"/>
  <c r="L90" i="3"/>
  <c r="K90" i="3"/>
  <c r="J90" i="3"/>
  <c r="H90" i="3"/>
  <c r="H89" i="3" s="1"/>
  <c r="H88" i="3" s="1"/>
  <c r="G90" i="3"/>
  <c r="S88" i="3"/>
  <c r="R88" i="3"/>
  <c r="P82" i="3"/>
  <c r="O82" i="3"/>
  <c r="N82" i="3"/>
  <c r="L82" i="3"/>
  <c r="J82" i="3"/>
  <c r="I82" i="3"/>
  <c r="H82" i="3"/>
  <c r="G82" i="3"/>
  <c r="F84" i="3"/>
  <c r="F82" i="3" s="1"/>
  <c r="K81" i="3"/>
  <c r="K74" i="3" s="1"/>
  <c r="F81" i="3"/>
  <c r="F78" i="3"/>
  <c r="F75" i="3"/>
  <c r="F74" i="3" s="1"/>
  <c r="P73" i="3"/>
  <c r="P67" i="3" s="1"/>
  <c r="K73" i="3"/>
  <c r="K67" i="3" s="1"/>
  <c r="F73" i="3"/>
  <c r="F68" i="3"/>
  <c r="Q68" i="3" s="1"/>
  <c r="O67" i="3"/>
  <c r="N67" i="3"/>
  <c r="M67" i="3"/>
  <c r="L67" i="3"/>
  <c r="J67" i="3"/>
  <c r="I67" i="3"/>
  <c r="H67" i="3"/>
  <c r="G67" i="3"/>
  <c r="F66" i="3"/>
  <c r="F64" i="3" s="1"/>
  <c r="F63" i="3"/>
  <c r="Q63" i="3" s="1"/>
  <c r="F61" i="3"/>
  <c r="F59" i="3"/>
  <c r="K58" i="3"/>
  <c r="F58" i="3"/>
  <c r="F56" i="3"/>
  <c r="G55" i="3"/>
  <c r="F54" i="3"/>
  <c r="Q54" i="3" s="1"/>
  <c r="F53" i="3"/>
  <c r="Q53" i="3" s="1"/>
  <c r="F51" i="3"/>
  <c r="Q51" i="3" s="1"/>
  <c r="F50" i="3"/>
  <c r="Q50" i="3" s="1"/>
  <c r="E50" i="3"/>
  <c r="G45" i="3"/>
  <c r="F45" i="3" s="1"/>
  <c r="Q45" i="3" s="1"/>
  <c r="F44" i="3"/>
  <c r="Q44" i="3" s="1"/>
  <c r="F43" i="3"/>
  <c r="F41" i="3" s="1"/>
  <c r="F42" i="3"/>
  <c r="Q42" i="3" s="1"/>
  <c r="R41" i="3"/>
  <c r="S41" i="3"/>
  <c r="F40" i="3"/>
  <c r="Q40" i="3" s="1"/>
  <c r="Q39" i="3"/>
  <c r="E39" i="3"/>
  <c r="F38" i="3"/>
  <c r="Q38" i="3" s="1"/>
  <c r="P37" i="3"/>
  <c r="P36" i="3" s="1"/>
  <c r="O37" i="3"/>
  <c r="O36" i="3" s="1"/>
  <c r="N37" i="3"/>
  <c r="N36" i="3" s="1"/>
  <c r="M37" i="3"/>
  <c r="M36" i="3" s="1"/>
  <c r="L37" i="3"/>
  <c r="L36" i="3" s="1"/>
  <c r="K37" i="3"/>
  <c r="K36" i="3" s="1"/>
  <c r="J37" i="3"/>
  <c r="J36" i="3" s="1"/>
  <c r="I37" i="3"/>
  <c r="I36" i="3" s="1"/>
  <c r="H37" i="3"/>
  <c r="H36" i="3" s="1"/>
  <c r="G36" i="3"/>
  <c r="F33" i="3"/>
  <c r="I32" i="3"/>
  <c r="I31" i="3" s="1"/>
  <c r="F32" i="3"/>
  <c r="H31" i="3"/>
  <c r="H17" i="3" s="1"/>
  <c r="G31" i="3"/>
  <c r="G17" i="3" s="1"/>
  <c r="F22" i="3"/>
  <c r="Q22" i="3" s="1"/>
  <c r="K20" i="3"/>
  <c r="K19" i="3" s="1"/>
  <c r="F20" i="3"/>
  <c r="K15" i="3"/>
  <c r="K14" i="3" s="1"/>
  <c r="I14" i="3"/>
  <c r="F15" i="3"/>
  <c r="F14" i="3" s="1"/>
  <c r="S14" i="3"/>
  <c r="R14" i="3"/>
  <c r="K9" i="3"/>
  <c r="F19" i="3" l="1"/>
  <c r="F31" i="3"/>
  <c r="Q78" i="3"/>
  <c r="Q66" i="3"/>
  <c r="Q64" i="3" s="1"/>
  <c r="Q61" i="3"/>
  <c r="Q60" i="3" s="1"/>
  <c r="F60" i="3"/>
  <c r="Q43" i="3"/>
  <c r="Q41" i="3" s="1"/>
  <c r="I35" i="3"/>
  <c r="I34" i="3" s="1"/>
  <c r="I17" i="3" s="1"/>
  <c r="F37" i="3"/>
  <c r="F36" i="3" s="1"/>
  <c r="K35" i="3"/>
  <c r="Q35" i="3" s="1"/>
  <c r="Q84" i="3"/>
  <c r="Q82" i="3" s="1"/>
  <c r="R13" i="3"/>
  <c r="J89" i="3"/>
  <c r="J88" i="3" s="1"/>
  <c r="N89" i="3"/>
  <c r="N88" i="3" s="1"/>
  <c r="Q58" i="3"/>
  <c r="K89" i="3"/>
  <c r="K88" i="3" s="1"/>
  <c r="O89" i="3"/>
  <c r="O88" i="3" s="1"/>
  <c r="Q73" i="3"/>
  <c r="Q67" i="3" s="1"/>
  <c r="M89" i="3"/>
  <c r="M88" i="3" s="1"/>
  <c r="L89" i="3"/>
  <c r="L88" i="3" s="1"/>
  <c r="P89" i="3"/>
  <c r="P88" i="3" s="1"/>
  <c r="Q90" i="3"/>
  <c r="F89" i="3"/>
  <c r="F88" i="3" s="1"/>
  <c r="M35" i="3"/>
  <c r="M34" i="3" s="1"/>
  <c r="M17" i="3" s="1"/>
  <c r="J35" i="3"/>
  <c r="J34" i="3" s="1"/>
  <c r="J17" i="3" s="1"/>
  <c r="S101" i="3"/>
  <c r="S13" i="3"/>
  <c r="Q91" i="3"/>
  <c r="L35" i="3"/>
  <c r="L34" i="3" s="1"/>
  <c r="L17" i="3" s="1"/>
  <c r="Q81" i="3"/>
  <c r="G89" i="3"/>
  <c r="G88" i="3" s="1"/>
  <c r="N35" i="3"/>
  <c r="N34" i="3" s="1"/>
  <c r="N17" i="3" s="1"/>
  <c r="O35" i="3"/>
  <c r="O34" i="3" s="1"/>
  <c r="O17" i="3" s="1"/>
  <c r="P35" i="3"/>
  <c r="P34" i="3" s="1"/>
  <c r="P17" i="3" s="1"/>
  <c r="Q99" i="3"/>
  <c r="Q98" i="3" s="1"/>
  <c r="F67" i="3"/>
  <c r="F55" i="3"/>
  <c r="Q55" i="3" s="1"/>
  <c r="Q20" i="3"/>
  <c r="Q19" i="3" s="1"/>
  <c r="Q18" i="3"/>
  <c r="R101" i="3"/>
  <c r="Q15" i="3"/>
  <c r="Q14" i="3" s="1"/>
  <c r="E56" i="3"/>
  <c r="E53" i="3"/>
  <c r="Q59" i="3"/>
  <c r="F17" i="3" l="1"/>
  <c r="Q37" i="3"/>
  <c r="Q36" i="3" s="1"/>
  <c r="K34" i="3"/>
  <c r="K17" i="3" s="1"/>
  <c r="N13" i="3"/>
  <c r="N12" i="3" s="1"/>
  <c r="N101" i="3" s="1"/>
  <c r="H13" i="3"/>
  <c r="H12" i="3" s="1"/>
  <c r="H101" i="3" s="1"/>
  <c r="I13" i="3"/>
  <c r="I12" i="3" s="1"/>
  <c r="I101" i="3" s="1"/>
  <c r="O13" i="3"/>
  <c r="O12" i="3" s="1"/>
  <c r="O101" i="3" s="1"/>
  <c r="L13" i="3"/>
  <c r="L12" i="3" s="1"/>
  <c r="L101" i="3" s="1"/>
  <c r="G13" i="3"/>
  <c r="G12" i="3" s="1"/>
  <c r="G101" i="3" s="1"/>
  <c r="P13" i="3"/>
  <c r="P12" i="3" s="1"/>
  <c r="P101" i="3" s="1"/>
  <c r="J13" i="3"/>
  <c r="J12" i="3" s="1"/>
  <c r="J101" i="3" s="1"/>
  <c r="M13" i="3"/>
  <c r="M12" i="3" s="1"/>
  <c r="M101" i="3" s="1"/>
  <c r="Q89" i="3"/>
  <c r="Q88" i="3" s="1"/>
  <c r="Q75" i="3"/>
  <c r="Q74" i="3" s="1"/>
  <c r="Q34" i="3" l="1"/>
  <c r="F13" i="3"/>
  <c r="F12" i="3" s="1"/>
  <c r="F101" i="3" s="1"/>
  <c r="Q32" i="3"/>
  <c r="Q33" i="3"/>
  <c r="Q31" i="3"/>
  <c r="Q17" i="3" s="1"/>
  <c r="Q13" i="3" l="1"/>
  <c r="E106" i="3"/>
  <c r="G107" i="3"/>
  <c r="G103" i="3"/>
  <c r="G104" i="3" s="1"/>
  <c r="K13" i="3"/>
  <c r="K12" i="3" l="1"/>
  <c r="K101" i="3" s="1"/>
  <c r="G108" i="3" l="1"/>
  <c r="Q12" i="3"/>
  <c r="Q101" i="3" l="1"/>
  <c r="T102" i="3" s="1"/>
  <c r="G109" i="3"/>
</calcChain>
</file>

<file path=xl/sharedStrings.xml><?xml version="1.0" encoding="utf-8"?>
<sst xmlns="http://schemas.openxmlformats.org/spreadsheetml/2006/main" count="289" uniqueCount="184">
  <si>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</si>
  <si>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</si>
  <si>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</si>
  <si>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</si>
  <si>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</si>
  <si>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</si>
  <si>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</si>
  <si>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</si>
  <si>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</si>
  <si>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</si>
  <si>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</si>
  <si>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</si>
  <si>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</si>
  <si>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</si>
  <si>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</si>
  <si>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</si>
  <si>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</si>
  <si>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</si>
  <si>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</si>
  <si>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</si>
  <si>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</si>
  <si>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</si>
  <si>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</si>
  <si>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</si>
  <si>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</si>
  <si>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</si>
  <si>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</si>
  <si>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</si>
  <si>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</si>
  <si>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</si>
  <si>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</si>
  <si>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</si>
  <si>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</si>
  <si>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</si>
  <si>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</si>
  <si>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</si>
  <si>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</si>
  <si>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</si>
  <si>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</si>
  <si>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</si>
  <si>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</si>
  <si>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</si>
  <si>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</si>
  <si>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</si>
  <si>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</si>
  <si>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</si>
  <si>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</si>
  <si>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</si>
  <si>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</si>
  <si>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</si>
  <si>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</si>
  <si>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</si>
  <si>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</si>
  <si>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</si>
  <si>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</si>
  <si>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</si>
  <si>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</si>
  <si>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</si>
  <si>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</si>
  <si>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</si>
  <si>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</si>
  <si>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</si>
  <si>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</si>
  <si>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</si>
  <si>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</si>
  <si>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</si>
  <si>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</si>
  <si>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</si>
  <si>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</si>
  <si>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</si>
  <si>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</si>
  <si>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</si>
  <si>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</si>
  <si>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</si>
  <si>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</si>
  <si>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</si>
  <si>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</si>
  <si>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</si>
  <si>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</si>
  <si>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</si>
  <si>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</si>
  <si>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</si>
  <si>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</si>
  <si>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</si>
  <si>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</si>
  <si>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</si>
  <si>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</si>
  <si>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</si>
  <si>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</si>
  <si>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</si>
  <si>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</si>
  <si>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</si>
  <si>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</si>
  <si>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</si>
  <si>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</si>
  <si>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</si>
  <si>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</si>
  <si>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</si>
  <si>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</si>
  <si>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</si>
  <si>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</si>
  <si>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</si>
  <si>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</si>
  <si>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</si>
  <si>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</si>
  <si>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</si>
  <si>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</si>
  <si>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</si>
  <si>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</si>
  <si>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</si>
  <si>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</si>
  <si>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</si>
  <si>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</si>
  <si>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</si>
  <si>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</si>
  <si>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</si>
  <si>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</si>
  <si>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</si>
  <si>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</si>
  <si>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</si>
  <si>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</si>
  <si>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</si>
  <si>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</si>
  <si>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</si>
  <si>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</si>
  <si>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</si>
  <si>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</si>
  <si>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</si>
  <si>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</si>
  <si>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</si>
  <si>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</si>
  <si>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</si>
  <si>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</si>
  <si>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</si>
  <si>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</si>
  <si>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</si>
  <si>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</si>
  <si>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</si>
  <si>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</si>
  <si>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</si>
  <si>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</si>
  <si>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</si>
  <si>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</si>
  <si>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</si>
  <si>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</si>
  <si>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</si>
  <si>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</si>
  <si>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</si>
  <si>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</si>
  <si>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</si>
  <si>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</si>
  <si>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</si>
  <si>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</si>
  <si>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</si>
  <si>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</si>
  <si>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</si>
  <si>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</si>
  <si>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</si>
  <si>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</si>
  <si>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</si>
  <si>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</si>
  <si>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</si>
  <si>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</si>
  <si>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</si>
  <si>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</si>
  <si>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</si>
  <si>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</si>
  <si>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до  рішення Білозірської сільської  ради  "Про бюджет Білозірської сільської  територіальної громади на 2023 рік" (23501000000) від  від 22.12.2022 № 45-45/VIII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</si>
  <si>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</si>
  <si>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</si>
  <si>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</si>
  <si>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</si>
  <si>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</si>
  <si>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</si>
  <si>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</si>
  <si>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(в редакції рішення сесії  від 29.03.2023 р.№ 48-6/VIII)</t>
  </si>
  <si>
    <t>0213210</t>
  </si>
  <si>
    <t>Організація та проведення громадських робіт</t>
  </si>
  <si>
    <t>7321</t>
  </si>
  <si>
    <t>Будівництво освітніх установ та закладів</t>
  </si>
  <si>
    <t>0217321</t>
  </si>
  <si>
    <t>Внески до статутного капіталу суб’єктів господарювання</t>
  </si>
  <si>
    <t>7670</t>
  </si>
  <si>
    <t>0217670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</si>
</sst>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2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1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Alignment="1">
      <alignment horizontal="right"/>
    </xf>
    <xf numFmtId="0" fontId="10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0" xfId="0" applyFont="1"/>
    <xf numFmtId="0" fontId="17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top" wrapText="1"/>
    </xf>
    <xf numFmtId="49" fontId="16" fillId="4" borderId="1" xfId="0" applyNumberFormat="1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</xf>
    <xf numFmtId="0" fontId="15" fillId="4" borderId="0" xfId="0" applyFont="1" applyFill="1"/>
    <xf numFmtId="49" fontId="16" fillId="0" borderId="1" xfId="0" applyNumberFormat="1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5" borderId="1" xfId="0" applyNumberFormat="1" applyFont="1" applyFill="1" applyBorder="1" applyAlignment="1" applyProtection="1">
      <alignment horizontal="right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5" fillId="0" borderId="0" xfId="0" applyNumberFormat="1" applyFont="1"/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3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top" wrapText="1"/>
    </xf>
    <xf numFmtId="4" fontId="20" fillId="0" borderId="1" xfId="0" applyNumberFormat="1" applyFont="1" applyBorder="1" applyAlignment="1" applyProtection="1">
      <alignment horizontal="right" vertical="top" wrapText="1"/>
    </xf>
    <xf numFmtId="4" fontId="20" fillId="5" borderId="1" xfId="0" applyNumberFormat="1" applyFont="1" applyFill="1" applyBorder="1" applyAlignment="1" applyProtection="1">
      <alignment horizontal="right" vertical="top" wrapText="1"/>
    </xf>
    <xf numFmtId="0" fontId="19" fillId="0" borderId="0" xfId="0" applyFont="1"/>
    <xf numFmtId="4" fontId="17" fillId="0" borderId="6" xfId="0" applyNumberFormat="1" applyFont="1" applyBorder="1" applyAlignment="1" applyProtection="1">
      <alignment horizontal="right" vertical="top" wrapText="1"/>
    </xf>
    <xf numFmtId="4" fontId="17" fillId="0" borderId="7" xfId="0" applyNumberFormat="1" applyFont="1" applyBorder="1" applyAlignment="1" applyProtection="1">
      <alignment horizontal="right" vertical="top" wrapText="1"/>
    </xf>
    <xf numFmtId="4" fontId="17" fillId="0" borderId="8" xfId="0" applyNumberFormat="1" applyFont="1" applyBorder="1" applyAlignment="1" applyProtection="1">
      <alignment horizontal="right" vertical="top" wrapText="1"/>
    </xf>
    <xf numFmtId="0" fontId="15" fillId="0" borderId="7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0" fontId="17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3" xfId="0" applyFont="1" applyBorder="1" applyAlignment="1" applyProtection="1">
      <alignment horizontal="left" vertical="top" wrapText="1"/>
    </xf>
    <xf numFmtId="4" fontId="15" fillId="5" borderId="7" xfId="0" applyNumberFormat="1" applyFont="1" applyFill="1" applyBorder="1" applyAlignment="1" applyProtection="1">
      <alignment horizontal="right" vertical="top" wrapText="1"/>
    </xf>
    <xf numFmtId="0" fontId="21" fillId="0" borderId="1" xfId="0" applyFont="1" applyBorder="1" applyAlignment="1" applyProtection="1">
      <alignment horizontal="lef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4" fontId="20" fillId="0" borderId="3" xfId="0" applyNumberFormat="1" applyFont="1" applyBorder="1" applyAlignment="1" applyProtection="1">
      <alignment horizontal="right" vertical="top" wrapText="1"/>
    </xf>
    <xf numFmtId="4" fontId="20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/>
    <xf numFmtId="49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4" fontId="21" fillId="0" borderId="1" xfId="0" applyNumberFormat="1" applyFont="1" applyBorder="1" applyAlignment="1" applyProtection="1">
      <alignment horizontal="right" vertical="top" wrapText="1"/>
    </xf>
    <xf numFmtId="0" fontId="21" fillId="0" borderId="0" xfId="0" applyFont="1"/>
    <xf numFmtId="0" fontId="17" fillId="0" borderId="1" xfId="0" applyFont="1" applyBorder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horizontal="right" vertical="center" wrapText="1"/>
    </xf>
    <xf numFmtId="4" fontId="15" fillId="0" borderId="9" xfId="0" applyNumberFormat="1" applyFont="1" applyBorder="1" applyAlignment="1" applyProtection="1">
      <alignment horizontal="righ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5" fillId="0" borderId="10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4" fontId="15" fillId="5" borderId="1" xfId="0" applyNumberFormat="1" applyFont="1" applyFill="1" applyBorder="1" applyAlignment="1" applyProtection="1">
      <alignment horizontal="righ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top" wrapText="1"/>
    </xf>
    <xf numFmtId="164" fontId="15" fillId="0" borderId="0" xfId="0" applyNumberFormat="1" applyFont="1" applyBorder="1" applyAlignment="1" applyProtection="1">
      <alignment horizontal="right" vertical="top" wrapText="1"/>
    </xf>
    <xf numFmtId="4" fontId="15" fillId="2" borderId="1" xfId="0" applyNumberFormat="1" applyFont="1" applyFill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6" fillId="0" borderId="0" xfId="0" applyFont="1"/>
    <xf numFmtId="49" fontId="15" fillId="0" borderId="1" xfId="0" applyNumberFormat="1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49" fontId="22" fillId="0" borderId="1" xfId="0" applyNumberFormat="1" applyFont="1" applyBorder="1" applyAlignment="1" applyProtection="1">
      <alignment horizontal="left" vertical="top" wrapText="1"/>
    </xf>
    <xf numFmtId="4" fontId="22" fillId="5" borderId="1" xfId="0" applyNumberFormat="1" applyFont="1" applyFill="1" applyBorder="1" applyAlignment="1" applyProtection="1">
      <alignment horizontal="right" vertical="top" wrapText="1"/>
    </xf>
    <xf numFmtId="4" fontId="22" fillId="0" borderId="1" xfId="0" applyNumberFormat="1" applyFont="1" applyBorder="1" applyAlignment="1" applyProtection="1">
      <alignment horizontal="right" vertical="top" wrapText="1"/>
    </xf>
    <xf numFmtId="4" fontId="22" fillId="0" borderId="3" xfId="0" applyNumberFormat="1" applyFont="1" applyBorder="1" applyAlignment="1" applyProtection="1">
      <alignment horizontal="right" vertical="top" wrapText="1"/>
    </xf>
    <xf numFmtId="4" fontId="22" fillId="0" borderId="4" xfId="0" applyNumberFormat="1" applyFont="1" applyBorder="1" applyAlignment="1" applyProtection="1">
      <alignment horizontal="right" vertical="top" wrapText="1"/>
    </xf>
    <xf numFmtId="0" fontId="22" fillId="0" borderId="0" xfId="0" applyFont="1"/>
    <xf numFmtId="0" fontId="18" fillId="0" borderId="1" xfId="0" applyFont="1" applyBorder="1" applyAlignment="1" applyProtection="1">
      <alignment horizontal="left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5" borderId="1" xfId="0" applyNumberFormat="1" applyFont="1" applyFill="1" applyBorder="1" applyAlignment="1" applyProtection="1">
      <alignment horizontal="right" vertical="top" wrapText="1"/>
    </xf>
    <xf numFmtId="4" fontId="18" fillId="5" borderId="3" xfId="0" applyNumberFormat="1" applyFont="1" applyFill="1" applyBorder="1" applyAlignment="1" applyProtection="1">
      <alignment horizontal="right" vertical="top" wrapText="1"/>
    </xf>
    <xf numFmtId="4" fontId="18" fillId="2" borderId="1" xfId="0" applyNumberFormat="1" applyFont="1" applyFill="1" applyBorder="1" applyAlignment="1" applyProtection="1">
      <alignment horizontal="right" vertical="top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4" xfId="0" applyNumberFormat="1" applyFont="1" applyFill="1" applyBorder="1" applyAlignment="1" applyProtection="1">
      <alignment horizontal="right" vertical="top" wrapText="1"/>
    </xf>
    <xf numFmtId="0" fontId="15" fillId="2" borderId="0" xfId="0" applyFont="1" applyFill="1"/>
    <xf numFmtId="0" fontId="4" fillId="0" borderId="0" xfId="0" applyFont="1"/>
    <xf numFmtId="0" fontId="4" fillId="3" borderId="0" xfId="0" applyFont="1" applyFill="1"/>
    <xf numFmtId="4" fontId="4" fillId="0" borderId="0" xfId="0" applyNumberFormat="1" applyFont="1"/>
    <xf numFmtId="4" fontId="0" fillId="3" borderId="0" xfId="0" applyNumberFormat="1" applyFill="1"/>
    <xf numFmtId="0" fontId="23" fillId="0" borderId="0" xfId="0" applyFont="1"/>
    <xf numFmtId="0" fontId="25" fillId="0" borderId="0" xfId="0" applyFont="1" applyBorder="1" applyAlignment="1" applyProtection="1">
      <alignment horizontal="left" vertical="top" wrapText="1"/>
    </xf>
    <xf numFmtId="4" fontId="26" fillId="0" borderId="11" xfId="0" applyNumberFormat="1" applyFont="1" applyBorder="1" applyAlignment="1" applyProtection="1">
      <alignment horizontal="right" vertical="center" wrapText="1"/>
    </xf>
    <xf numFmtId="0" fontId="27" fillId="0" borderId="0" xfId="0" applyFont="1"/>
    <xf numFmtId="0" fontId="26" fillId="0" borderId="1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7" fillId="9" borderId="1" xfId="0" applyNumberFormat="1" applyFont="1" applyFill="1" applyBorder="1" applyAlignment="1" applyProtection="1">
      <alignment horizontal="right" vertical="top" wrapText="1"/>
    </xf>
    <xf numFmtId="4" fontId="15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top" wrapText="1"/>
    </xf>
    <xf numFmtId="4" fontId="15" fillId="6" borderId="1" xfId="0" applyNumberFormat="1" applyFont="1" applyFill="1" applyBorder="1" applyAlignment="1" applyProtection="1">
      <alignment horizontal="righ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0" borderId="4" xfId="0" applyNumberFormat="1" applyFont="1" applyBorder="1" applyAlignment="1" applyProtection="1">
      <alignment horizontal="right" vertical="top" wrapText="1"/>
    </xf>
    <xf numFmtId="4" fontId="15" fillId="7" borderId="1" xfId="0" applyNumberFormat="1" applyFont="1" applyFill="1" applyBorder="1" applyAlignment="1" applyProtection="1">
      <alignment horizontal="right"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8" fillId="0" borderId="1" xfId="0" applyNumberFormat="1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6" fillId="10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49" fontId="16" fillId="10" borderId="1" xfId="0" applyNumberFormat="1" applyFont="1" applyFill="1" applyBorder="1" applyAlignment="1" applyProtection="1">
      <alignment horizontal="center" vertical="center" wrapText="1"/>
    </xf>
    <xf numFmtId="4" fontId="29" fillId="11" borderId="1" xfId="0" applyNumberFormat="1" applyFont="1" applyFill="1" applyBorder="1" applyAlignment="1" applyProtection="1">
      <alignment horizontal="right" vertical="center" wrapText="1"/>
    </xf>
    <xf numFmtId="4" fontId="15" fillId="12" borderId="1" xfId="0" applyNumberFormat="1" applyFont="1" applyFill="1" applyBorder="1" applyAlignment="1" applyProtection="1">
      <alignment horizontal="right" vertical="center" wrapText="1"/>
    </xf>
    <xf numFmtId="4" fontId="15" fillId="8" borderId="1" xfId="0" applyNumberFormat="1" applyFont="1" applyFill="1" applyBorder="1" applyAlignment="1" applyProtection="1">
      <alignment horizontal="righ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4" fontId="18" fillId="8" borderId="1" xfId="0" applyNumberFormat="1" applyFont="1" applyFill="1" applyBorder="1" applyAlignment="1" applyProtection="1">
      <alignment horizontal="right" vertical="top" wrapText="1"/>
    </xf>
    <xf numFmtId="0" fontId="0" fillId="3" borderId="0" xfId="0" applyFill="1" applyAlignment="1">
      <alignment horizontal="right"/>
    </xf>
    <xf numFmtId="4" fontId="17" fillId="13" borderId="1" xfId="0" applyNumberFormat="1" applyFont="1" applyFill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center" wrapText="1"/>
    </xf>
    <xf numFmtId="4" fontId="17" fillId="5" borderId="7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 applyProtection="1">
      <alignment horizontal="left" vertical="top" wrapText="1"/>
    </xf>
    <xf numFmtId="4" fontId="15" fillId="9" borderId="5" xfId="0" applyNumberFormat="1" applyFont="1" applyFill="1" applyBorder="1" applyAlignment="1" applyProtection="1">
      <alignment horizontal="right" vertical="center" wrapText="1"/>
    </xf>
    <xf numFmtId="4" fontId="15" fillId="14" borderId="1" xfId="0" applyNumberFormat="1" applyFont="1" applyFill="1" applyBorder="1" applyAlignment="1" applyProtection="1">
      <alignment horizontal="right" vertical="top" wrapText="1"/>
    </xf>
    <xf numFmtId="0" fontId="30" fillId="2" borderId="0" xfId="0" applyFont="1" applyFill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28" fillId="0" borderId="0" xfId="1" applyFont="1" applyBorder="1" applyAlignment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1"/>
  <sheetViews>
    <sheetView tabSelected="1" view="pageBreakPreview" topLeftCell="B4" zoomScale="130" zoomScaleNormal="100" zoomScaleSheetLayoutView="130" zoomScalePageLayoutView="95" workbookViewId="0">
      <selection activeCell="E18" sqref="E18"/>
    </sheetView>
  </sheetViews>
  <sheetFormatPr defaultRowHeight="15"/>
  <cols>
    <col min="1" max="1" width="8.85546875" style="2" hidden="1" customWidth="1"/>
    <col min="2" max="2" width="8.42578125" style="2" customWidth="1"/>
    <col min="3" max="3" width="8.28515625" style="2" customWidth="1"/>
    <col min="4" max="4" width="8.7109375" style="2" customWidth="1"/>
    <col min="5" max="5" width="35.28515625" style="2" customWidth="1"/>
    <col min="6" max="6" width="12.42578125" style="2" bestFit="1" customWidth="1"/>
    <col min="7" max="7" width="13.140625" style="2" bestFit="1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3" customWidth="1"/>
    <col min="12" max="12" width="11.28515625" style="3" customWidth="1"/>
    <col min="13" max="15" width="9.7109375" style="3" customWidth="1"/>
    <col min="16" max="16" width="11.85546875" style="3" customWidth="1"/>
    <col min="17" max="17" width="11.42578125" style="3"/>
    <col min="18" max="19" width="8.85546875" style="2" hidden="1" customWidth="1"/>
    <col min="20" max="20" width="15.42578125" style="2" customWidth="1"/>
    <col min="21" max="256" width="9.140625" style="2" customWidth="1"/>
    <col min="257" max="257" width="9.140625" style="2" hidden="1" customWidth="1"/>
    <col min="258" max="258" width="6.5703125" style="2" customWidth="1"/>
    <col min="259" max="259" width="9.140625" style="2" hidden="1" customWidth="1"/>
    <col min="260" max="260" width="6.5703125" style="2" customWidth="1"/>
    <col min="261" max="261" width="28.5703125" style="2" customWidth="1"/>
    <col min="262" max="262" width="8" style="2" customWidth="1"/>
    <col min="263" max="263" width="7.7109375" style="2" customWidth="1"/>
    <col min="264" max="264" width="8" style="2" customWidth="1"/>
    <col min="265" max="272" width="7" style="2" customWidth="1"/>
    <col min="273" max="273" width="9.140625" style="2" customWidth="1"/>
    <col min="274" max="275" width="9.140625" style="2" hidden="1" customWidth="1"/>
    <col min="276" max="512" width="9.140625" style="2" customWidth="1"/>
    <col min="513" max="513" width="9.140625" style="2" hidden="1" customWidth="1"/>
    <col min="514" max="514" width="6.5703125" style="2" customWidth="1"/>
    <col min="515" max="515" width="9.140625" style="2" hidden="1" customWidth="1"/>
    <col min="516" max="516" width="6.5703125" style="2" customWidth="1"/>
    <col min="517" max="517" width="28.5703125" style="2" customWidth="1"/>
    <col min="518" max="518" width="8" style="2" customWidth="1"/>
    <col min="519" max="519" width="7.7109375" style="2" customWidth="1"/>
    <col min="520" max="520" width="8" style="2" customWidth="1"/>
    <col min="521" max="528" width="7" style="2" customWidth="1"/>
    <col min="529" max="529" width="9.140625" style="2" customWidth="1"/>
    <col min="530" max="531" width="9.140625" style="2" hidden="1" customWidth="1"/>
    <col min="532" max="768" width="9.140625" style="2" customWidth="1"/>
    <col min="769" max="769" width="9.140625" style="2" hidden="1" customWidth="1"/>
    <col min="770" max="770" width="6.5703125" style="2" customWidth="1"/>
    <col min="771" max="771" width="9.140625" style="2" hidden="1" customWidth="1"/>
    <col min="772" max="772" width="6.5703125" style="2" customWidth="1"/>
    <col min="773" max="773" width="28.5703125" style="2" customWidth="1"/>
    <col min="774" max="774" width="8" style="2" customWidth="1"/>
    <col min="775" max="775" width="7.7109375" style="2" customWidth="1"/>
    <col min="776" max="776" width="8" style="2" customWidth="1"/>
    <col min="777" max="784" width="7" style="2" customWidth="1"/>
    <col min="785" max="785" width="9.140625" style="2" customWidth="1"/>
    <col min="786" max="787" width="9.140625" style="2" hidden="1" customWidth="1"/>
    <col min="788" max="1025" width="9.140625" style="2" customWidth="1"/>
  </cols>
  <sheetData>
    <row r="1" spans="1:20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5"/>
      <c r="L1" s="211" t="s">
        <v>11</v>
      </c>
      <c r="M1" s="211"/>
      <c r="N1" s="211"/>
      <c r="O1" s="211"/>
      <c r="P1" s="211"/>
      <c r="Q1" s="211"/>
      <c r="R1" s="4"/>
    </row>
    <row r="2" spans="1:20" s="8" customFormat="1" ht="15" customHeight="1">
      <c r="A2" s="7"/>
      <c r="B2" s="7"/>
      <c r="D2" s="9"/>
      <c r="E2" s="9"/>
      <c r="F2" s="9"/>
      <c r="G2" s="9"/>
      <c r="H2" s="10"/>
      <c r="I2" s="214" t="s">
        <v>167</v>
      </c>
      <c r="J2" s="214"/>
      <c r="K2" s="214"/>
      <c r="L2" s="214"/>
      <c r="M2" s="214"/>
      <c r="N2" s="214"/>
      <c r="O2" s="214"/>
      <c r="P2" s="214"/>
      <c r="Q2" s="214"/>
    </row>
    <row r="3" spans="1:20" s="8" customFormat="1" ht="12" customHeight="1">
      <c r="A3" s="7"/>
      <c r="B3" s="7"/>
      <c r="D3" s="11"/>
      <c r="E3" s="11"/>
      <c r="F3" s="11"/>
      <c r="G3" s="11"/>
      <c r="H3" s="12"/>
      <c r="I3" s="214"/>
      <c r="J3" s="214"/>
      <c r="K3" s="214"/>
      <c r="L3" s="214"/>
      <c r="M3" s="214"/>
      <c r="N3" s="214"/>
      <c r="O3" s="214"/>
      <c r="P3" s="214"/>
      <c r="Q3" s="214"/>
    </row>
    <row r="4" spans="1:20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13"/>
      <c r="L4" s="13"/>
      <c r="M4" s="203" t="s">
        <v>175</v>
      </c>
      <c r="N4" s="203"/>
      <c r="O4" s="203"/>
      <c r="P4" s="203"/>
      <c r="Q4" s="203"/>
      <c r="R4" s="4"/>
    </row>
    <row r="5" spans="1:20" s="6" customFormat="1" ht="15.75" customHeight="1">
      <c r="A5" s="4"/>
      <c r="B5" s="212" t="s">
        <v>12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4"/>
    </row>
    <row r="6" spans="1:20" s="6" customFormat="1" ht="19.5" customHeight="1">
      <c r="A6" s="4"/>
      <c r="B6" s="213" t="s">
        <v>9</v>
      </c>
      <c r="C6" s="2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4"/>
    </row>
    <row r="7" spans="1:20" s="6" customFormat="1" ht="11.25" customHeight="1">
      <c r="A7" s="4"/>
      <c r="B7" s="210" t="s">
        <v>0</v>
      </c>
      <c r="C7" s="210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1</v>
      </c>
      <c r="R7" s="4"/>
    </row>
    <row r="8" spans="1:20" s="21" customFormat="1" ht="15.75" customHeight="1">
      <c r="A8" s="17"/>
      <c r="B8" s="206" t="s">
        <v>13</v>
      </c>
      <c r="C8" s="206" t="s">
        <v>14</v>
      </c>
      <c r="D8" s="206" t="s">
        <v>15</v>
      </c>
      <c r="E8" s="206" t="s">
        <v>16</v>
      </c>
      <c r="F8" s="207" t="s">
        <v>10</v>
      </c>
      <c r="G8" s="207"/>
      <c r="H8" s="207"/>
      <c r="I8" s="207"/>
      <c r="J8" s="207"/>
      <c r="K8" s="204" t="s">
        <v>3</v>
      </c>
      <c r="L8" s="204"/>
      <c r="M8" s="204"/>
      <c r="N8" s="204"/>
      <c r="O8" s="204"/>
      <c r="P8" s="204"/>
      <c r="Q8" s="208" t="s">
        <v>17</v>
      </c>
      <c r="R8" s="17"/>
    </row>
    <row r="9" spans="1:20" s="21" customFormat="1" ht="20.25" customHeight="1">
      <c r="A9" s="17"/>
      <c r="B9" s="206"/>
      <c r="C9" s="206"/>
      <c r="D9" s="206"/>
      <c r="E9" s="206"/>
      <c r="F9" s="204" t="s">
        <v>4</v>
      </c>
      <c r="G9" s="205" t="s">
        <v>18</v>
      </c>
      <c r="H9" s="206" t="s">
        <v>19</v>
      </c>
      <c r="I9" s="206"/>
      <c r="J9" s="209" t="s">
        <v>20</v>
      </c>
      <c r="K9" s="204" t="str">
        <f>F9</f>
        <v>усього</v>
      </c>
      <c r="L9" s="205" t="s">
        <v>21</v>
      </c>
      <c r="M9" s="205" t="s">
        <v>18</v>
      </c>
      <c r="N9" s="206" t="s">
        <v>19</v>
      </c>
      <c r="O9" s="206"/>
      <c r="P9" s="205" t="s">
        <v>20</v>
      </c>
      <c r="Q9" s="208"/>
      <c r="R9" s="17"/>
    </row>
    <row r="10" spans="1:20" s="21" customFormat="1" ht="108.75" customHeight="1">
      <c r="A10" s="17"/>
      <c r="B10" s="206"/>
      <c r="C10" s="206"/>
      <c r="D10" s="206"/>
      <c r="E10" s="206"/>
      <c r="F10" s="204"/>
      <c r="G10" s="205"/>
      <c r="H10" s="18" t="s">
        <v>22</v>
      </c>
      <c r="I10" s="18" t="s">
        <v>23</v>
      </c>
      <c r="J10" s="209"/>
      <c r="K10" s="204"/>
      <c r="L10" s="205"/>
      <c r="M10" s="205"/>
      <c r="N10" s="18" t="s">
        <v>22</v>
      </c>
      <c r="O10" s="18" t="s">
        <v>23</v>
      </c>
      <c r="P10" s="205"/>
      <c r="Q10" s="208"/>
      <c r="R10" s="17"/>
    </row>
    <row r="11" spans="1:20" s="21" customFormat="1" ht="15.75" customHeight="1">
      <c r="A11" s="17"/>
      <c r="B11" s="18">
        <v>1</v>
      </c>
      <c r="C11" s="24">
        <v>2</v>
      </c>
      <c r="D11" s="24">
        <v>3</v>
      </c>
      <c r="E11" s="18">
        <v>4</v>
      </c>
      <c r="F11" s="18">
        <v>5</v>
      </c>
      <c r="G11" s="22">
        <v>6</v>
      </c>
      <c r="H11" s="18">
        <v>7</v>
      </c>
      <c r="I11" s="18">
        <v>8</v>
      </c>
      <c r="J11" s="23">
        <v>9</v>
      </c>
      <c r="K11" s="18">
        <v>10</v>
      </c>
      <c r="L11" s="22">
        <v>11</v>
      </c>
      <c r="M11" s="22">
        <v>12</v>
      </c>
      <c r="N11" s="18">
        <v>13</v>
      </c>
      <c r="O11" s="18">
        <v>14</v>
      </c>
      <c r="P11" s="22">
        <v>15</v>
      </c>
      <c r="Q11" s="25">
        <v>16</v>
      </c>
      <c r="R11" s="17"/>
    </row>
    <row r="12" spans="1:20" s="32" customFormat="1" ht="25.5" customHeight="1">
      <c r="A12" s="26"/>
      <c r="B12" s="27" t="s">
        <v>24</v>
      </c>
      <c r="C12" s="28"/>
      <c r="D12" s="29"/>
      <c r="E12" s="30" t="s">
        <v>25</v>
      </c>
      <c r="F12" s="31">
        <f t="shared" ref="F12:Q12" si="0">F13</f>
        <v>80044769</v>
      </c>
      <c r="G12" s="31">
        <f t="shared" si="0"/>
        <v>80044769</v>
      </c>
      <c r="H12" s="31">
        <f t="shared" si="0"/>
        <v>48855231</v>
      </c>
      <c r="I12" s="31">
        <f t="shared" si="0"/>
        <v>7468751</v>
      </c>
      <c r="J12" s="31">
        <f t="shared" si="0"/>
        <v>0</v>
      </c>
      <c r="K12" s="31">
        <f t="shared" si="0"/>
        <v>4323359</v>
      </c>
      <c r="L12" s="31">
        <f t="shared" si="0"/>
        <v>3683359</v>
      </c>
      <c r="M12" s="31">
        <f t="shared" si="0"/>
        <v>690000</v>
      </c>
      <c r="N12" s="31">
        <f t="shared" si="0"/>
        <v>1000</v>
      </c>
      <c r="O12" s="31">
        <f t="shared" si="0"/>
        <v>0</v>
      </c>
      <c r="P12" s="31">
        <f t="shared" si="0"/>
        <v>3683359</v>
      </c>
      <c r="Q12" s="31">
        <f t="shared" si="0"/>
        <v>84368128</v>
      </c>
      <c r="R12" s="26"/>
      <c r="T12" s="45"/>
    </row>
    <row r="13" spans="1:20" s="21" customFormat="1" ht="25.5" customHeight="1">
      <c r="A13" s="17"/>
      <c r="B13" s="33" t="s">
        <v>26</v>
      </c>
      <c r="C13" s="34"/>
      <c r="D13" s="19"/>
      <c r="E13" s="35" t="s">
        <v>25</v>
      </c>
      <c r="F13" s="36">
        <f t="shared" ref="F13:Q13" si="1">F14+F17+F36+F41+F60+F64+F67+F74+F82</f>
        <v>80044769</v>
      </c>
      <c r="G13" s="147">
        <f t="shared" si="1"/>
        <v>80044769</v>
      </c>
      <c r="H13" s="147">
        <f t="shared" si="1"/>
        <v>48855231</v>
      </c>
      <c r="I13" s="147">
        <f t="shared" si="1"/>
        <v>7468751</v>
      </c>
      <c r="J13" s="147">
        <f t="shared" si="1"/>
        <v>0</v>
      </c>
      <c r="K13" s="147">
        <f t="shared" si="1"/>
        <v>4323359</v>
      </c>
      <c r="L13" s="147">
        <f t="shared" si="1"/>
        <v>3683359</v>
      </c>
      <c r="M13" s="147">
        <f t="shared" si="1"/>
        <v>690000</v>
      </c>
      <c r="N13" s="147">
        <f t="shared" si="1"/>
        <v>1000</v>
      </c>
      <c r="O13" s="147">
        <f t="shared" si="1"/>
        <v>0</v>
      </c>
      <c r="P13" s="147">
        <f t="shared" si="1"/>
        <v>3683359</v>
      </c>
      <c r="Q13" s="147">
        <f t="shared" si="1"/>
        <v>84368128</v>
      </c>
      <c r="R13" s="147" t="e">
        <f>R14+R17+R36+R41+R60+R64+R67+R74+#REF!+#REF!+#REF!+R82+#REF!</f>
        <v>#REF!</v>
      </c>
      <c r="S13" s="147" t="e">
        <f>S14+S17+S36+S41+S60+S64+S67+S74+#REF!+#REF!+#REF!+S82+#REF!</f>
        <v>#REF!</v>
      </c>
    </row>
    <row r="14" spans="1:20" s="21" customFormat="1" ht="16.899999999999999" customHeight="1">
      <c r="A14" s="17"/>
      <c r="B14" s="33"/>
      <c r="C14" s="33" t="s">
        <v>27</v>
      </c>
      <c r="D14" s="19"/>
      <c r="E14" s="35" t="s">
        <v>28</v>
      </c>
      <c r="F14" s="36">
        <f>F15+F16</f>
        <v>14285925</v>
      </c>
      <c r="G14" s="147">
        <f t="shared" ref="G14:Q14" si="2">G15+G16</f>
        <v>14285925</v>
      </c>
      <c r="H14" s="147">
        <f t="shared" si="2"/>
        <v>10465000</v>
      </c>
      <c r="I14" s="147">
        <f t="shared" si="2"/>
        <v>610000</v>
      </c>
      <c r="J14" s="147">
        <f t="shared" si="2"/>
        <v>0</v>
      </c>
      <c r="K14" s="147">
        <f t="shared" si="2"/>
        <v>0</v>
      </c>
      <c r="L14" s="147">
        <f t="shared" si="2"/>
        <v>0</v>
      </c>
      <c r="M14" s="147">
        <f t="shared" si="2"/>
        <v>0</v>
      </c>
      <c r="N14" s="147">
        <f t="shared" si="2"/>
        <v>0</v>
      </c>
      <c r="O14" s="147">
        <f t="shared" si="2"/>
        <v>0</v>
      </c>
      <c r="P14" s="147">
        <f t="shared" si="2"/>
        <v>0</v>
      </c>
      <c r="Q14" s="147">
        <f t="shared" si="2"/>
        <v>14285925</v>
      </c>
      <c r="R14" s="36" t="e">
        <f>#REF!+R15</f>
        <v>#REF!</v>
      </c>
      <c r="S14" s="36" t="e">
        <f>#REF!+S15</f>
        <v>#REF!</v>
      </c>
    </row>
    <row r="15" spans="1:20" s="21" customFormat="1" ht="39" customHeight="1">
      <c r="A15" s="17"/>
      <c r="B15" s="183" t="s">
        <v>29</v>
      </c>
      <c r="C15" s="18" t="s">
        <v>30</v>
      </c>
      <c r="D15" s="18" t="s">
        <v>31</v>
      </c>
      <c r="E15" s="37" t="s">
        <v>32</v>
      </c>
      <c r="F15" s="38">
        <f>G15</f>
        <v>14268925</v>
      </c>
      <c r="G15" s="39">
        <f>13579000+679925+10000</f>
        <v>14268925</v>
      </c>
      <c r="H15" s="39">
        <v>10465000</v>
      </c>
      <c r="I15" s="39">
        <f>420000+90000+100000</f>
        <v>610000</v>
      </c>
      <c r="J15" s="38">
        <v>0</v>
      </c>
      <c r="K15" s="40">
        <f>L15</f>
        <v>0</v>
      </c>
      <c r="L15" s="41">
        <v>0</v>
      </c>
      <c r="M15" s="38">
        <v>0</v>
      </c>
      <c r="N15" s="38">
        <v>0</v>
      </c>
      <c r="O15" s="38">
        <v>0</v>
      </c>
      <c r="P15" s="38">
        <v>0</v>
      </c>
      <c r="Q15" s="42">
        <f>F15+K15</f>
        <v>14268925</v>
      </c>
      <c r="R15" s="17"/>
    </row>
    <row r="16" spans="1:20" s="21" customFormat="1" ht="30" customHeight="1">
      <c r="A16" s="144"/>
      <c r="B16" s="145" t="s">
        <v>146</v>
      </c>
      <c r="C16" s="145" t="s">
        <v>140</v>
      </c>
      <c r="D16" s="150" t="s">
        <v>134</v>
      </c>
      <c r="E16" s="151" t="s">
        <v>147</v>
      </c>
      <c r="F16" s="148">
        <f>G16</f>
        <v>17000</v>
      </c>
      <c r="G16" s="141">
        <v>17000</v>
      </c>
      <c r="H16" s="166">
        <v>0</v>
      </c>
      <c r="I16" s="166">
        <v>0</v>
      </c>
      <c r="J16" s="148">
        <v>0</v>
      </c>
      <c r="K16" s="148">
        <v>0</v>
      </c>
      <c r="L16" s="166">
        <v>0</v>
      </c>
      <c r="M16" s="148">
        <v>0</v>
      </c>
      <c r="N16" s="148">
        <v>0</v>
      </c>
      <c r="O16" s="148">
        <v>0</v>
      </c>
      <c r="P16" s="148">
        <v>0</v>
      </c>
      <c r="Q16" s="149">
        <f>F16+K16</f>
        <v>17000</v>
      </c>
      <c r="R16" s="142"/>
    </row>
    <row r="17" spans="1:20" s="21" customFormat="1" ht="15" customHeight="1">
      <c r="A17" s="17"/>
      <c r="B17" s="19"/>
      <c r="C17" s="19">
        <v>1000</v>
      </c>
      <c r="D17" s="19"/>
      <c r="E17" s="43" t="s">
        <v>33</v>
      </c>
      <c r="F17" s="44">
        <f>F18+F19+F23+F31+F34</f>
        <v>48614361</v>
      </c>
      <c r="G17" s="44">
        <f>G18+G19+G23+G31+G34</f>
        <v>48614361</v>
      </c>
      <c r="H17" s="44">
        <f t="shared" ref="H17:Q17" si="3">H18+H19+H23+H31+H34</f>
        <v>34353231</v>
      </c>
      <c r="I17" s="44">
        <f t="shared" si="3"/>
        <v>4331784</v>
      </c>
      <c r="J17" s="44">
        <f t="shared" si="3"/>
        <v>0</v>
      </c>
      <c r="K17" s="44">
        <f t="shared" si="3"/>
        <v>1554359</v>
      </c>
      <c r="L17" s="44">
        <f t="shared" si="3"/>
        <v>984359</v>
      </c>
      <c r="M17" s="44">
        <f t="shared" si="3"/>
        <v>620000</v>
      </c>
      <c r="N17" s="44">
        <f t="shared" si="3"/>
        <v>0</v>
      </c>
      <c r="O17" s="44">
        <f t="shared" si="3"/>
        <v>0</v>
      </c>
      <c r="P17" s="44">
        <f t="shared" si="3"/>
        <v>984359</v>
      </c>
      <c r="Q17" s="44">
        <f t="shared" si="3"/>
        <v>50168720</v>
      </c>
      <c r="R17" s="17"/>
      <c r="T17" s="45"/>
    </row>
    <row r="18" spans="1:20" s="21" customFormat="1" ht="21" customHeight="1">
      <c r="A18" s="17"/>
      <c r="B18" s="46" t="s">
        <v>34</v>
      </c>
      <c r="C18" s="46" t="s">
        <v>35</v>
      </c>
      <c r="D18" s="46" t="s">
        <v>36</v>
      </c>
      <c r="E18" s="47" t="s">
        <v>37</v>
      </c>
      <c r="F18" s="156">
        <f>G18</f>
        <v>11855580</v>
      </c>
      <c r="G18" s="53">
        <f>10880580+960000+15000</f>
        <v>11855580</v>
      </c>
      <c r="H18" s="53">
        <f>7931000+300000</f>
        <v>8231000</v>
      </c>
      <c r="I18" s="53">
        <f>672000+540000+200000</f>
        <v>1412000</v>
      </c>
      <c r="J18" s="157">
        <v>0</v>
      </c>
      <c r="K18" s="156">
        <f>M18</f>
        <v>310000</v>
      </c>
      <c r="L18" s="156">
        <v>50000</v>
      </c>
      <c r="M18" s="53">
        <f>300000+10000</f>
        <v>310000</v>
      </c>
      <c r="N18" s="156">
        <v>0</v>
      </c>
      <c r="O18" s="156">
        <v>0</v>
      </c>
      <c r="P18" s="156">
        <f t="shared" ref="P18:P19" si="4">L18</f>
        <v>50000</v>
      </c>
      <c r="Q18" s="50">
        <f>F18+K18</f>
        <v>12165580</v>
      </c>
      <c r="R18" s="17"/>
    </row>
    <row r="19" spans="1:20" s="21" customFormat="1" ht="36" customHeight="1">
      <c r="A19" s="17"/>
      <c r="B19" s="46" t="s">
        <v>39</v>
      </c>
      <c r="C19" s="46" t="s">
        <v>40</v>
      </c>
      <c r="D19" s="46" t="s">
        <v>41</v>
      </c>
      <c r="E19" s="47" t="s">
        <v>165</v>
      </c>
      <c r="F19" s="48">
        <f>F20+F22+F21</f>
        <v>14356013</v>
      </c>
      <c r="G19" s="153">
        <f t="shared" ref="G18:Q19" si="5">G20+G22+G21</f>
        <v>14356013</v>
      </c>
      <c r="H19" s="153">
        <f t="shared" si="5"/>
        <v>7807400</v>
      </c>
      <c r="I19" s="153">
        <f t="shared" si="5"/>
        <v>2865000</v>
      </c>
      <c r="J19" s="153">
        <f t="shared" si="5"/>
        <v>0</v>
      </c>
      <c r="K19" s="153">
        <f t="shared" si="5"/>
        <v>1244359</v>
      </c>
      <c r="L19" s="153">
        <f t="shared" si="5"/>
        <v>934359</v>
      </c>
      <c r="M19" s="153">
        <f t="shared" si="5"/>
        <v>310000</v>
      </c>
      <c r="N19" s="153">
        <f t="shared" si="5"/>
        <v>0</v>
      </c>
      <c r="O19" s="153">
        <f t="shared" si="5"/>
        <v>0</v>
      </c>
      <c r="P19" s="156">
        <f t="shared" si="4"/>
        <v>934359</v>
      </c>
      <c r="Q19" s="153">
        <f t="shared" si="5"/>
        <v>15600372</v>
      </c>
      <c r="R19" s="17"/>
    </row>
    <row r="20" spans="1:20" s="21" customFormat="1" ht="22.5" customHeight="1">
      <c r="A20" s="17"/>
      <c r="B20" s="18"/>
      <c r="C20" s="18"/>
      <c r="D20" s="18"/>
      <c r="E20" s="51" t="s">
        <v>38</v>
      </c>
      <c r="F20" s="52">
        <f>G20</f>
        <v>14109213</v>
      </c>
      <c r="G20" s="53">
        <f>12035390+2073823</f>
        <v>14109213</v>
      </c>
      <c r="H20" s="53">
        <v>7621500</v>
      </c>
      <c r="I20" s="53">
        <f>2145000+500000+200000</f>
        <v>2845000</v>
      </c>
      <c r="J20" s="54">
        <v>0</v>
      </c>
      <c r="K20" s="52">
        <f>L20+M20</f>
        <v>1244359</v>
      </c>
      <c r="L20" s="53">
        <v>934359</v>
      </c>
      <c r="M20" s="53">
        <v>310000</v>
      </c>
      <c r="N20" s="52">
        <v>0</v>
      </c>
      <c r="O20" s="52">
        <v>0</v>
      </c>
      <c r="P20" s="52">
        <f>L20</f>
        <v>934359</v>
      </c>
      <c r="Q20" s="55">
        <f>F20+K20</f>
        <v>15353572</v>
      </c>
      <c r="R20" s="17"/>
    </row>
    <row r="21" spans="1:20" s="21" customFormat="1" ht="101.25">
      <c r="A21" s="144"/>
      <c r="B21" s="184"/>
      <c r="C21" s="184"/>
      <c r="D21" s="184"/>
      <c r="E21" s="155" t="s">
        <v>168</v>
      </c>
      <c r="F21" s="156">
        <f>G21</f>
        <v>20000</v>
      </c>
      <c r="G21" s="195">
        <f>I21</f>
        <v>20000</v>
      </c>
      <c r="H21" s="156">
        <v>0</v>
      </c>
      <c r="I21" s="53">
        <v>20000</v>
      </c>
      <c r="J21" s="157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55">
        <f>F21+K21</f>
        <v>20000</v>
      </c>
      <c r="R21" s="144"/>
    </row>
    <row r="22" spans="1:20" s="61" customFormat="1" ht="68.25" customHeight="1">
      <c r="A22" s="56"/>
      <c r="B22" s="57"/>
      <c r="C22" s="57"/>
      <c r="D22" s="57"/>
      <c r="E22" s="58" t="s">
        <v>42</v>
      </c>
      <c r="F22" s="59">
        <f>G22</f>
        <v>226800</v>
      </c>
      <c r="G22" s="140">
        <v>226800</v>
      </c>
      <c r="H22" s="60">
        <v>185900</v>
      </c>
      <c r="I22" s="52">
        <v>0</v>
      </c>
      <c r="J22" s="54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f>F22+K22</f>
        <v>226800</v>
      </c>
      <c r="R22" s="56"/>
    </row>
    <row r="23" spans="1:20" s="21" customFormat="1" ht="34.5" customHeight="1">
      <c r="A23" s="17"/>
      <c r="B23" s="46" t="s">
        <v>43</v>
      </c>
      <c r="C23" s="46" t="s">
        <v>44</v>
      </c>
      <c r="D23" s="46" t="s">
        <v>41</v>
      </c>
      <c r="E23" s="47" t="s">
        <v>166</v>
      </c>
      <c r="F23" s="156">
        <f>G23</f>
        <v>21555900</v>
      </c>
      <c r="G23" s="60">
        <v>21555900</v>
      </c>
      <c r="H23" s="60">
        <v>17700400</v>
      </c>
      <c r="I23" s="156">
        <v>0</v>
      </c>
      <c r="J23" s="157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55">
        <f>F23+K23</f>
        <v>21555900</v>
      </c>
      <c r="R23" s="17"/>
    </row>
    <row r="24" spans="1:20" s="21" customFormat="1" ht="0.75" customHeight="1">
      <c r="A24" s="17"/>
      <c r="B24" s="18"/>
      <c r="C24" s="18"/>
      <c r="D24" s="18"/>
      <c r="E24" s="51"/>
      <c r="F24" s="52"/>
      <c r="G24" s="52"/>
      <c r="H24" s="52"/>
      <c r="I24" s="52"/>
      <c r="J24" s="54"/>
      <c r="K24" s="52"/>
      <c r="L24" s="52"/>
      <c r="M24" s="52"/>
      <c r="N24" s="52"/>
      <c r="O24" s="52"/>
      <c r="P24" s="52"/>
      <c r="Q24" s="55"/>
      <c r="R24" s="17"/>
    </row>
    <row r="25" spans="1:20" s="21" customFormat="1" ht="29.25" hidden="1" customHeight="1">
      <c r="A25" s="17"/>
      <c r="B25" s="18"/>
      <c r="C25" s="18"/>
      <c r="D25" s="18"/>
      <c r="E25" s="51"/>
      <c r="F25" s="52"/>
      <c r="G25" s="52"/>
      <c r="H25" s="52"/>
      <c r="I25" s="52"/>
      <c r="J25" s="62"/>
      <c r="K25" s="63"/>
      <c r="L25" s="63"/>
      <c r="M25" s="63"/>
      <c r="N25" s="63"/>
      <c r="O25" s="63"/>
      <c r="P25" s="63"/>
      <c r="Q25" s="64"/>
      <c r="R25" s="17"/>
    </row>
    <row r="26" spans="1:20" s="21" customFormat="1" ht="30" hidden="1" customHeight="1">
      <c r="A26" s="17"/>
      <c r="B26" s="18"/>
      <c r="C26" s="18"/>
      <c r="D26" s="18"/>
      <c r="E26" s="51"/>
      <c r="F26" s="52"/>
      <c r="G26" s="52"/>
      <c r="H26" s="52"/>
      <c r="I26" s="54"/>
      <c r="J26" s="52"/>
      <c r="K26" s="52"/>
      <c r="L26" s="52"/>
      <c r="M26" s="52"/>
      <c r="N26" s="52"/>
      <c r="O26" s="52"/>
      <c r="P26" s="52"/>
      <c r="Q26" s="64"/>
      <c r="R26" s="17"/>
    </row>
    <row r="27" spans="1:20" s="21" customFormat="1" ht="34.15" customHeight="1">
      <c r="A27" s="17"/>
      <c r="B27" s="206" t="s">
        <v>45</v>
      </c>
      <c r="C27" s="206" t="s">
        <v>46</v>
      </c>
      <c r="D27" s="206" t="s">
        <v>15</v>
      </c>
      <c r="E27" s="206" t="s">
        <v>47</v>
      </c>
      <c r="F27" s="204" t="s">
        <v>10</v>
      </c>
      <c r="G27" s="204"/>
      <c r="H27" s="204"/>
      <c r="I27" s="204"/>
      <c r="J27" s="204"/>
      <c r="K27" s="204" t="s">
        <v>3</v>
      </c>
      <c r="L27" s="204"/>
      <c r="M27" s="204"/>
      <c r="N27" s="204"/>
      <c r="O27" s="204"/>
      <c r="P27" s="204"/>
      <c r="Q27" s="204" t="s">
        <v>17</v>
      </c>
      <c r="R27" s="17"/>
    </row>
    <row r="28" spans="1:20" s="21" customFormat="1" ht="58.15" customHeight="1">
      <c r="A28" s="17"/>
      <c r="B28" s="206"/>
      <c r="C28" s="206"/>
      <c r="D28" s="206"/>
      <c r="E28" s="206"/>
      <c r="F28" s="204" t="s">
        <v>2</v>
      </c>
      <c r="G28" s="205" t="s">
        <v>18</v>
      </c>
      <c r="H28" s="206" t="s">
        <v>19</v>
      </c>
      <c r="I28" s="206"/>
      <c r="J28" s="205" t="s">
        <v>20</v>
      </c>
      <c r="K28" s="204" t="s">
        <v>2</v>
      </c>
      <c r="L28" s="205" t="s">
        <v>21</v>
      </c>
      <c r="M28" s="205" t="s">
        <v>18</v>
      </c>
      <c r="N28" s="206" t="s">
        <v>19</v>
      </c>
      <c r="O28" s="206"/>
      <c r="P28" s="205" t="s">
        <v>20</v>
      </c>
      <c r="Q28" s="204"/>
      <c r="R28" s="17"/>
    </row>
    <row r="29" spans="1:20" s="21" customFormat="1" ht="58.15" customHeight="1">
      <c r="A29" s="17"/>
      <c r="B29" s="206"/>
      <c r="C29" s="206"/>
      <c r="D29" s="206"/>
      <c r="E29" s="206"/>
      <c r="F29" s="204"/>
      <c r="G29" s="205"/>
      <c r="H29" s="18" t="s">
        <v>22</v>
      </c>
      <c r="I29" s="18" t="s">
        <v>23</v>
      </c>
      <c r="J29" s="205"/>
      <c r="K29" s="204"/>
      <c r="L29" s="205"/>
      <c r="M29" s="205"/>
      <c r="N29" s="18" t="s">
        <v>22</v>
      </c>
      <c r="O29" s="18" t="s">
        <v>23</v>
      </c>
      <c r="P29" s="205"/>
      <c r="Q29" s="204"/>
      <c r="R29" s="17"/>
    </row>
    <row r="30" spans="1:20" s="21" customFormat="1" ht="17.25" customHeight="1">
      <c r="A30" s="17"/>
      <c r="B30" s="18">
        <v>1</v>
      </c>
      <c r="C30" s="24">
        <v>2</v>
      </c>
      <c r="D30" s="24">
        <v>3</v>
      </c>
      <c r="E30" s="18">
        <v>4</v>
      </c>
      <c r="F30" s="19">
        <v>5</v>
      </c>
      <c r="G30" s="22">
        <v>6</v>
      </c>
      <c r="H30" s="18">
        <v>7</v>
      </c>
      <c r="I30" s="65">
        <v>8</v>
      </c>
      <c r="J30" s="66">
        <v>9</v>
      </c>
      <c r="K30" s="65">
        <v>10</v>
      </c>
      <c r="L30" s="67">
        <v>11</v>
      </c>
      <c r="M30" s="67">
        <v>12</v>
      </c>
      <c r="N30" s="65">
        <v>13</v>
      </c>
      <c r="O30" s="65">
        <v>14</v>
      </c>
      <c r="P30" s="67">
        <v>15</v>
      </c>
      <c r="Q30" s="20">
        <v>16</v>
      </c>
      <c r="R30" s="17"/>
    </row>
    <row r="31" spans="1:20" s="21" customFormat="1" ht="27" customHeight="1">
      <c r="A31" s="17"/>
      <c r="B31" s="46" t="s">
        <v>48</v>
      </c>
      <c r="C31" s="18">
        <v>1160</v>
      </c>
      <c r="D31" s="46" t="s">
        <v>49</v>
      </c>
      <c r="E31" s="47" t="s">
        <v>50</v>
      </c>
      <c r="F31" s="52">
        <f t="shared" ref="F31:F33" si="6">G31</f>
        <v>805857</v>
      </c>
      <c r="G31" s="68">
        <f>G32+G33</f>
        <v>805857</v>
      </c>
      <c r="H31" s="68">
        <f>H32+H33</f>
        <v>581216</v>
      </c>
      <c r="I31" s="68">
        <f>I32+I33</f>
        <v>54784</v>
      </c>
      <c r="J31" s="52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69">
        <f>K31+F31</f>
        <v>805857</v>
      </c>
      <c r="R31" s="17"/>
    </row>
    <row r="32" spans="1:20" s="73" customFormat="1" ht="27" customHeight="1">
      <c r="A32" s="70"/>
      <c r="B32" s="71"/>
      <c r="C32" s="22"/>
      <c r="D32" s="71"/>
      <c r="E32" s="51" t="str">
        <f>E20</f>
        <v>в т.ч.  за рахунок коштів місцевого бюджету</v>
      </c>
      <c r="F32" s="52">
        <f t="shared" si="6"/>
        <v>265000</v>
      </c>
      <c r="G32" s="53">
        <v>265000</v>
      </c>
      <c r="H32" s="72">
        <v>178143</v>
      </c>
      <c r="I32" s="53">
        <f>10000+15000</f>
        <v>25000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64">
        <f>K32+F32</f>
        <v>265000</v>
      </c>
      <c r="R32" s="70"/>
    </row>
    <row r="33" spans="1:19" s="73" customFormat="1" ht="22.5" customHeight="1">
      <c r="A33" s="70"/>
      <c r="B33" s="71"/>
      <c r="C33" s="22"/>
      <c r="D33" s="71"/>
      <c r="E33" s="51" t="s">
        <v>51</v>
      </c>
      <c r="F33" s="59">
        <f t="shared" si="6"/>
        <v>540857</v>
      </c>
      <c r="G33" s="60">
        <v>540857</v>
      </c>
      <c r="H33" s="167">
        <v>403073</v>
      </c>
      <c r="I33" s="60">
        <v>29784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f>K33+F33</f>
        <v>540857</v>
      </c>
      <c r="R33" s="70"/>
    </row>
    <row r="34" spans="1:19" s="21" customFormat="1" ht="44.25" customHeight="1">
      <c r="A34" s="17"/>
      <c r="B34" s="46" t="s">
        <v>52</v>
      </c>
      <c r="C34" s="18">
        <v>1200</v>
      </c>
      <c r="D34" s="46" t="s">
        <v>49</v>
      </c>
      <c r="E34" s="47" t="s">
        <v>53</v>
      </c>
      <c r="F34" s="74">
        <f t="shared" ref="F34:F35" si="7">G34</f>
        <v>41011</v>
      </c>
      <c r="G34" s="74">
        <f>G35</f>
        <v>41011</v>
      </c>
      <c r="H34" s="189">
        <f>H35</f>
        <v>33215</v>
      </c>
      <c r="I34" s="75">
        <f>I35</f>
        <v>0</v>
      </c>
      <c r="J34" s="75">
        <f t="shared" ref="J34:P35" si="8">J35</f>
        <v>0</v>
      </c>
      <c r="K34" s="75">
        <f t="shared" si="8"/>
        <v>0</v>
      </c>
      <c r="L34" s="75">
        <f t="shared" si="8"/>
        <v>0</v>
      </c>
      <c r="M34" s="75">
        <f t="shared" si="8"/>
        <v>0</v>
      </c>
      <c r="N34" s="75">
        <f t="shared" si="8"/>
        <v>0</v>
      </c>
      <c r="O34" s="75">
        <f t="shared" si="8"/>
        <v>0</v>
      </c>
      <c r="P34" s="75">
        <f t="shared" si="8"/>
        <v>0</v>
      </c>
      <c r="Q34" s="50">
        <f>F34+K34</f>
        <v>41011</v>
      </c>
      <c r="R34" s="17"/>
    </row>
    <row r="35" spans="1:19" s="21" customFormat="1" ht="54.75" customHeight="1">
      <c r="A35" s="17"/>
      <c r="B35" s="18"/>
      <c r="C35" s="18"/>
      <c r="D35" s="18"/>
      <c r="E35" s="76" t="s">
        <v>54</v>
      </c>
      <c r="F35" s="156">
        <f t="shared" si="7"/>
        <v>41011</v>
      </c>
      <c r="G35" s="193">
        <v>41011</v>
      </c>
      <c r="H35" s="193">
        <v>33215</v>
      </c>
      <c r="I35" s="75">
        <f>I36</f>
        <v>0</v>
      </c>
      <c r="J35" s="75">
        <f t="shared" si="8"/>
        <v>0</v>
      </c>
      <c r="K35" s="75">
        <f t="shared" si="8"/>
        <v>0</v>
      </c>
      <c r="L35" s="75">
        <f t="shared" si="8"/>
        <v>0</v>
      </c>
      <c r="M35" s="75">
        <f t="shared" si="8"/>
        <v>0</v>
      </c>
      <c r="N35" s="75">
        <f t="shared" si="8"/>
        <v>0</v>
      </c>
      <c r="O35" s="75">
        <f t="shared" si="8"/>
        <v>0</v>
      </c>
      <c r="P35" s="75">
        <f t="shared" si="8"/>
        <v>0</v>
      </c>
      <c r="Q35" s="50">
        <f>F35+K35</f>
        <v>41011</v>
      </c>
      <c r="R35" s="17"/>
    </row>
    <row r="36" spans="1:19" s="21" customFormat="1" ht="16.149999999999999" customHeight="1">
      <c r="A36" s="17"/>
      <c r="B36" s="19"/>
      <c r="C36" s="19">
        <v>2000</v>
      </c>
      <c r="D36" s="19"/>
      <c r="E36" s="78" t="s">
        <v>55</v>
      </c>
      <c r="F36" s="79">
        <f>F37+F40</f>
        <v>1738000</v>
      </c>
      <c r="G36" s="161">
        <f t="shared" ref="G36:Q36" si="9">G37+G40</f>
        <v>1738000</v>
      </c>
      <c r="H36" s="161">
        <f t="shared" si="9"/>
        <v>0</v>
      </c>
      <c r="I36" s="161">
        <f t="shared" si="9"/>
        <v>0</v>
      </c>
      <c r="J36" s="161">
        <f t="shared" si="9"/>
        <v>0</v>
      </c>
      <c r="K36" s="161">
        <f t="shared" si="9"/>
        <v>0</v>
      </c>
      <c r="L36" s="161">
        <f t="shared" si="9"/>
        <v>0</v>
      </c>
      <c r="M36" s="161">
        <f t="shared" si="9"/>
        <v>0</v>
      </c>
      <c r="N36" s="161">
        <f t="shared" si="9"/>
        <v>0</v>
      </c>
      <c r="O36" s="161">
        <f t="shared" si="9"/>
        <v>0</v>
      </c>
      <c r="P36" s="161">
        <f t="shared" si="9"/>
        <v>0</v>
      </c>
      <c r="Q36" s="161">
        <f t="shared" si="9"/>
        <v>1738000</v>
      </c>
      <c r="R36" s="17"/>
    </row>
    <row r="37" spans="1:19" s="21" customFormat="1" ht="42.75" customHeight="1">
      <c r="A37" s="17"/>
      <c r="B37" s="46" t="s">
        <v>56</v>
      </c>
      <c r="C37" s="18">
        <v>2111</v>
      </c>
      <c r="D37" s="18" t="s">
        <v>57</v>
      </c>
      <c r="E37" s="47" t="s">
        <v>58</v>
      </c>
      <c r="F37" s="48">
        <f>G37</f>
        <v>1388000</v>
      </c>
      <c r="G37" s="48">
        <f>G38+G39</f>
        <v>1388000</v>
      </c>
      <c r="H37" s="48">
        <f t="shared" ref="H37:M37" si="10">H38</f>
        <v>0</v>
      </c>
      <c r="I37" s="48">
        <f t="shared" si="10"/>
        <v>0</v>
      </c>
      <c r="J37" s="48">
        <f t="shared" si="10"/>
        <v>0</v>
      </c>
      <c r="K37" s="48">
        <f t="shared" si="10"/>
        <v>0</v>
      </c>
      <c r="L37" s="48">
        <f t="shared" si="10"/>
        <v>0</v>
      </c>
      <c r="M37" s="48">
        <f t="shared" si="10"/>
        <v>0</v>
      </c>
      <c r="N37" s="48">
        <f t="shared" ref="N37:P37" si="11">N38</f>
        <v>0</v>
      </c>
      <c r="O37" s="48">
        <f t="shared" si="11"/>
        <v>0</v>
      </c>
      <c r="P37" s="48">
        <f t="shared" si="11"/>
        <v>0</v>
      </c>
      <c r="Q37" s="50">
        <f t="shared" ref="Q37:Q40" si="12">F37+K37</f>
        <v>1388000</v>
      </c>
      <c r="R37" s="17"/>
    </row>
    <row r="38" spans="1:19" s="21" customFormat="1" ht="27" customHeight="1">
      <c r="A38" s="17"/>
      <c r="B38" s="18"/>
      <c r="C38" s="18"/>
      <c r="D38" s="18"/>
      <c r="E38" s="51" t="s">
        <v>38</v>
      </c>
      <c r="F38" s="52">
        <f>G38</f>
        <v>1338000</v>
      </c>
      <c r="G38" s="53">
        <f>1125000+43000+170000</f>
        <v>1338000</v>
      </c>
      <c r="H38" s="52">
        <v>0</v>
      </c>
      <c r="I38" s="52">
        <v>0</v>
      </c>
      <c r="J38" s="54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5">
        <f t="shared" si="12"/>
        <v>1338000</v>
      </c>
      <c r="R38" s="17"/>
    </row>
    <row r="39" spans="1:19" s="84" customFormat="1" ht="79.5" customHeight="1">
      <c r="A39" s="80"/>
      <c r="B39" s="81"/>
      <c r="C39" s="81"/>
      <c r="D39" s="81"/>
      <c r="E39" s="58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39" s="59">
        <f>G39</f>
        <v>50000</v>
      </c>
      <c r="G39" s="60">
        <v>50000</v>
      </c>
      <c r="H39" s="59">
        <v>0</v>
      </c>
      <c r="I39" s="59">
        <v>0</v>
      </c>
      <c r="J39" s="82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83">
        <f t="shared" si="12"/>
        <v>50000</v>
      </c>
      <c r="R39" s="80"/>
    </row>
    <row r="40" spans="1:19" s="84" customFormat="1" ht="21" customHeight="1">
      <c r="A40" s="80"/>
      <c r="B40" s="85" t="s">
        <v>59</v>
      </c>
      <c r="C40" s="81">
        <v>2144</v>
      </c>
      <c r="D40" s="85" t="s">
        <v>60</v>
      </c>
      <c r="E40" s="86" t="s">
        <v>61</v>
      </c>
      <c r="F40" s="59">
        <f>G40</f>
        <v>350000</v>
      </c>
      <c r="G40" s="60">
        <f>200000+150000</f>
        <v>350000</v>
      </c>
      <c r="H40" s="164">
        <v>0</v>
      </c>
      <c r="I40" s="164">
        <v>0</v>
      </c>
      <c r="J40" s="168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83">
        <f t="shared" si="12"/>
        <v>350000</v>
      </c>
      <c r="R40" s="80"/>
    </row>
    <row r="41" spans="1:19" s="91" customFormat="1" ht="30" customHeight="1">
      <c r="A41" s="87"/>
      <c r="B41" s="88"/>
      <c r="C41" s="89">
        <v>3000</v>
      </c>
      <c r="D41" s="89"/>
      <c r="E41" s="78" t="s">
        <v>62</v>
      </c>
      <c r="F41" s="90">
        <f>F43+F44+F42+F54+F58+F59+F55+F45+F51+F57</f>
        <v>3612254</v>
      </c>
      <c r="G41" s="90">
        <f t="shared" ref="G41:Q41" si="13">G43+G44+G42+G54+G58+G59+G55+G45+G51+G57</f>
        <v>3612254</v>
      </c>
      <c r="H41" s="90">
        <f t="shared" si="13"/>
        <v>1902000</v>
      </c>
      <c r="I41" s="90">
        <f t="shared" si="13"/>
        <v>30000</v>
      </c>
      <c r="J41" s="90">
        <f t="shared" si="13"/>
        <v>0</v>
      </c>
      <c r="K41" s="90">
        <f t="shared" si="13"/>
        <v>2000</v>
      </c>
      <c r="L41" s="90">
        <f t="shared" si="13"/>
        <v>0</v>
      </c>
      <c r="M41" s="90">
        <f t="shared" si="13"/>
        <v>2000</v>
      </c>
      <c r="N41" s="90">
        <f t="shared" si="13"/>
        <v>0</v>
      </c>
      <c r="O41" s="90">
        <f t="shared" si="13"/>
        <v>0</v>
      </c>
      <c r="P41" s="90">
        <f t="shared" si="13"/>
        <v>0</v>
      </c>
      <c r="Q41" s="90">
        <f t="shared" si="13"/>
        <v>3614254</v>
      </c>
      <c r="R41" s="90" t="e">
        <f>#REF!+R54+#REF!+R55+R45+R51</f>
        <v>#REF!</v>
      </c>
      <c r="S41" s="90" t="e">
        <f>#REF!+S54+#REF!+S55+S45+S51</f>
        <v>#REF!</v>
      </c>
    </row>
    <row r="42" spans="1:19" s="21" customFormat="1" ht="23.45" customHeight="1">
      <c r="A42" s="17"/>
      <c r="B42" s="46" t="s">
        <v>63</v>
      </c>
      <c r="C42" s="46" t="s">
        <v>64</v>
      </c>
      <c r="D42" s="46" t="s">
        <v>65</v>
      </c>
      <c r="E42" s="47" t="s">
        <v>66</v>
      </c>
      <c r="F42" s="52">
        <f t="shared" ref="F42:F54" si="14">G42</f>
        <v>18000</v>
      </c>
      <c r="G42" s="53">
        <v>18000</v>
      </c>
      <c r="H42" s="52">
        <v>0</v>
      </c>
      <c r="I42" s="52">
        <v>0</v>
      </c>
      <c r="J42" s="54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0">
        <f t="shared" ref="Q42:Q57" si="15">F42+K42</f>
        <v>18000</v>
      </c>
      <c r="R42" s="17"/>
    </row>
    <row r="43" spans="1:19" s="21" customFormat="1" ht="34.5" customHeight="1">
      <c r="A43" s="17"/>
      <c r="B43" s="46" t="s">
        <v>67</v>
      </c>
      <c r="C43" s="46" t="s">
        <v>68</v>
      </c>
      <c r="D43" s="46" t="s">
        <v>65</v>
      </c>
      <c r="E43" s="47" t="s">
        <v>69</v>
      </c>
      <c r="F43" s="52">
        <f t="shared" si="14"/>
        <v>200000</v>
      </c>
      <c r="G43" s="53">
        <v>200000</v>
      </c>
      <c r="H43" s="52">
        <v>0</v>
      </c>
      <c r="I43" s="52">
        <v>0</v>
      </c>
      <c r="J43" s="54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0">
        <f t="shared" si="15"/>
        <v>200000</v>
      </c>
      <c r="R43" s="17"/>
    </row>
    <row r="44" spans="1:19" s="21" customFormat="1" ht="48.75" customHeight="1">
      <c r="A44" s="17"/>
      <c r="B44" s="46" t="s">
        <v>70</v>
      </c>
      <c r="C44" s="46" t="s">
        <v>71</v>
      </c>
      <c r="D44" s="46" t="s">
        <v>65</v>
      </c>
      <c r="E44" s="37" t="s">
        <v>72</v>
      </c>
      <c r="F44" s="52">
        <f t="shared" si="14"/>
        <v>70400</v>
      </c>
      <c r="G44" s="53">
        <v>70400</v>
      </c>
      <c r="H44" s="52">
        <v>0</v>
      </c>
      <c r="I44" s="52">
        <v>0</v>
      </c>
      <c r="J44" s="54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0">
        <f t="shared" si="15"/>
        <v>70400</v>
      </c>
      <c r="R44" s="17"/>
    </row>
    <row r="45" spans="1:19" s="21" customFormat="1" ht="38.25" customHeight="1">
      <c r="A45" s="17"/>
      <c r="B45" s="46" t="s">
        <v>73</v>
      </c>
      <c r="C45" s="46" t="s">
        <v>74</v>
      </c>
      <c r="D45" s="46" t="s">
        <v>65</v>
      </c>
      <c r="E45" s="37" t="s">
        <v>75</v>
      </c>
      <c r="F45" s="52">
        <f t="shared" si="14"/>
        <v>88088</v>
      </c>
      <c r="G45" s="68">
        <f>G50</f>
        <v>88088</v>
      </c>
      <c r="H45" s="52">
        <v>0</v>
      </c>
      <c r="I45" s="52">
        <v>0</v>
      </c>
      <c r="J45" s="54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0">
        <f t="shared" si="15"/>
        <v>88088</v>
      </c>
      <c r="R45" s="17"/>
    </row>
    <row r="46" spans="1:19" s="21" customFormat="1" ht="34.15" customHeight="1">
      <c r="A46" s="144"/>
      <c r="B46" s="206" t="s">
        <v>45</v>
      </c>
      <c r="C46" s="206" t="s">
        <v>46</v>
      </c>
      <c r="D46" s="206" t="s">
        <v>15</v>
      </c>
      <c r="E46" s="206" t="s">
        <v>47</v>
      </c>
      <c r="F46" s="204" t="s">
        <v>10</v>
      </c>
      <c r="G46" s="204"/>
      <c r="H46" s="204"/>
      <c r="I46" s="204"/>
      <c r="J46" s="204"/>
      <c r="K46" s="204" t="s">
        <v>3</v>
      </c>
      <c r="L46" s="204"/>
      <c r="M46" s="204"/>
      <c r="N46" s="204"/>
      <c r="O46" s="204"/>
      <c r="P46" s="204"/>
      <c r="Q46" s="204" t="s">
        <v>17</v>
      </c>
      <c r="R46" s="144"/>
    </row>
    <row r="47" spans="1:19" s="21" customFormat="1" ht="58.15" customHeight="1">
      <c r="A47" s="144"/>
      <c r="B47" s="206"/>
      <c r="C47" s="206"/>
      <c r="D47" s="206"/>
      <c r="E47" s="206"/>
      <c r="F47" s="204" t="s">
        <v>2</v>
      </c>
      <c r="G47" s="205" t="s">
        <v>18</v>
      </c>
      <c r="H47" s="206" t="s">
        <v>19</v>
      </c>
      <c r="I47" s="206"/>
      <c r="J47" s="205" t="s">
        <v>20</v>
      </c>
      <c r="K47" s="204" t="s">
        <v>2</v>
      </c>
      <c r="L47" s="205" t="s">
        <v>21</v>
      </c>
      <c r="M47" s="205" t="s">
        <v>18</v>
      </c>
      <c r="N47" s="206" t="s">
        <v>19</v>
      </c>
      <c r="O47" s="206"/>
      <c r="P47" s="205" t="s">
        <v>20</v>
      </c>
      <c r="Q47" s="204"/>
      <c r="R47" s="144"/>
    </row>
    <row r="48" spans="1:19" s="21" customFormat="1" ht="58.15" customHeight="1">
      <c r="A48" s="144"/>
      <c r="B48" s="206"/>
      <c r="C48" s="206"/>
      <c r="D48" s="206"/>
      <c r="E48" s="206"/>
      <c r="F48" s="204"/>
      <c r="G48" s="205"/>
      <c r="H48" s="182" t="s">
        <v>22</v>
      </c>
      <c r="I48" s="182" t="s">
        <v>23</v>
      </c>
      <c r="J48" s="205"/>
      <c r="K48" s="204"/>
      <c r="L48" s="205"/>
      <c r="M48" s="205"/>
      <c r="N48" s="182" t="s">
        <v>22</v>
      </c>
      <c r="O48" s="182" t="s">
        <v>23</v>
      </c>
      <c r="P48" s="205"/>
      <c r="Q48" s="204"/>
      <c r="R48" s="144"/>
    </row>
    <row r="49" spans="1:18" s="21" customFormat="1" ht="19.5" customHeight="1">
      <c r="A49" s="144"/>
      <c r="B49" s="182">
        <v>1</v>
      </c>
      <c r="C49" s="24">
        <v>2</v>
      </c>
      <c r="D49" s="24">
        <v>3</v>
      </c>
      <c r="E49" s="182">
        <v>4</v>
      </c>
      <c r="F49" s="179">
        <v>5</v>
      </c>
      <c r="G49" s="181">
        <v>6</v>
      </c>
      <c r="H49" s="182">
        <v>7</v>
      </c>
      <c r="I49" s="65">
        <v>8</v>
      </c>
      <c r="J49" s="66">
        <v>9</v>
      </c>
      <c r="K49" s="65">
        <v>10</v>
      </c>
      <c r="L49" s="67">
        <v>11</v>
      </c>
      <c r="M49" s="67">
        <v>12</v>
      </c>
      <c r="N49" s="65">
        <v>13</v>
      </c>
      <c r="O49" s="65">
        <v>14</v>
      </c>
      <c r="P49" s="67">
        <v>15</v>
      </c>
      <c r="Q49" s="180">
        <v>16</v>
      </c>
      <c r="R49" s="144"/>
    </row>
    <row r="50" spans="1:18" s="21" customFormat="1" ht="33" customHeight="1">
      <c r="A50" s="17"/>
      <c r="B50" s="46"/>
      <c r="C50" s="46"/>
      <c r="D50" s="46"/>
      <c r="E50" s="92" t="str">
        <f>E33</f>
        <v>в. т.ч.  за рахунок субвенції з інших місцевих бюджетів</v>
      </c>
      <c r="F50" s="52">
        <f t="shared" si="14"/>
        <v>88088</v>
      </c>
      <c r="G50" s="53">
        <v>88088</v>
      </c>
      <c r="H50" s="52">
        <v>0</v>
      </c>
      <c r="I50" s="52">
        <v>0</v>
      </c>
      <c r="J50" s="54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0">
        <f t="shared" si="15"/>
        <v>88088</v>
      </c>
      <c r="R50" s="17"/>
    </row>
    <row r="51" spans="1:18" s="21" customFormat="1" ht="33" customHeight="1">
      <c r="A51" s="17"/>
      <c r="B51" s="46" t="s">
        <v>76</v>
      </c>
      <c r="C51" s="46" t="s">
        <v>77</v>
      </c>
      <c r="D51" s="46" t="s">
        <v>65</v>
      </c>
      <c r="E51" s="37" t="s">
        <v>78</v>
      </c>
      <c r="F51" s="52">
        <f t="shared" si="14"/>
        <v>128436</v>
      </c>
      <c r="G51" s="68">
        <f>G53+G52</f>
        <v>128436</v>
      </c>
      <c r="H51" s="52">
        <v>0</v>
      </c>
      <c r="I51" s="52">
        <v>0</v>
      </c>
      <c r="J51" s="54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0">
        <f t="shared" si="15"/>
        <v>128436</v>
      </c>
      <c r="R51" s="17"/>
    </row>
    <row r="52" spans="1:18" s="21" customFormat="1" ht="33" customHeight="1">
      <c r="A52" s="144"/>
      <c r="B52" s="158"/>
      <c r="C52" s="158"/>
      <c r="D52" s="158"/>
      <c r="E52" s="155" t="s">
        <v>38</v>
      </c>
      <c r="F52" s="156">
        <f t="shared" si="14"/>
        <v>120000</v>
      </c>
      <c r="G52" s="53">
        <f>60000+60000</f>
        <v>120000</v>
      </c>
      <c r="H52" s="156">
        <v>0</v>
      </c>
      <c r="I52" s="156">
        <v>0</v>
      </c>
      <c r="J52" s="157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4">
        <f t="shared" ref="Q52" si="16">F52+K52</f>
        <v>120000</v>
      </c>
      <c r="R52" s="144"/>
    </row>
    <row r="53" spans="1:18" s="21" customFormat="1" ht="27.75" customHeight="1">
      <c r="A53" s="17"/>
      <c r="B53" s="46"/>
      <c r="C53" s="46"/>
      <c r="D53" s="46"/>
      <c r="E53" s="92" t="str">
        <f>E50</f>
        <v>в. т.ч.  за рахунок субвенції з інших місцевих бюджетів</v>
      </c>
      <c r="F53" s="52">
        <f t="shared" si="14"/>
        <v>8436</v>
      </c>
      <c r="G53" s="53">
        <v>8436</v>
      </c>
      <c r="H53" s="52">
        <v>0</v>
      </c>
      <c r="I53" s="52">
        <v>0</v>
      </c>
      <c r="J53" s="54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0">
        <f t="shared" si="15"/>
        <v>8436</v>
      </c>
      <c r="R53" s="17"/>
    </row>
    <row r="54" spans="1:18" s="21" customFormat="1" ht="59.1" customHeight="1">
      <c r="A54" s="17"/>
      <c r="B54" s="18" t="s">
        <v>79</v>
      </c>
      <c r="C54" s="18" t="s">
        <v>80</v>
      </c>
      <c r="D54" s="18" t="s">
        <v>35</v>
      </c>
      <c r="E54" s="37" t="s">
        <v>81</v>
      </c>
      <c r="F54" s="38">
        <f t="shared" si="14"/>
        <v>497300</v>
      </c>
      <c r="G54" s="39">
        <f>500000-2700</f>
        <v>497300</v>
      </c>
      <c r="H54" s="93">
        <v>0</v>
      </c>
      <c r="I54" s="94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48">
        <f t="shared" si="15"/>
        <v>497300</v>
      </c>
      <c r="R54" s="17"/>
    </row>
    <row r="55" spans="1:18" s="21" customFormat="1" ht="45" customHeight="1">
      <c r="A55" s="17"/>
      <c r="B55" s="46" t="s">
        <v>82</v>
      </c>
      <c r="C55" s="18">
        <v>3171</v>
      </c>
      <c r="D55" s="18">
        <v>1010</v>
      </c>
      <c r="E55" s="37" t="s">
        <v>83</v>
      </c>
      <c r="F55" s="38">
        <f>F56</f>
        <v>4380</v>
      </c>
      <c r="G55" s="95">
        <f>G56</f>
        <v>4380</v>
      </c>
      <c r="H55" s="93">
        <v>0</v>
      </c>
      <c r="I55" s="94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48">
        <f t="shared" si="15"/>
        <v>4380</v>
      </c>
      <c r="R55" s="17"/>
    </row>
    <row r="56" spans="1:18" s="73" customFormat="1" ht="33.75" customHeight="1">
      <c r="A56" s="70"/>
      <c r="B56" s="22"/>
      <c r="C56" s="22"/>
      <c r="D56" s="22"/>
      <c r="E56" s="92" t="str">
        <f>E50</f>
        <v>в. т.ч.  за рахунок субвенції з інших місцевих бюджетів</v>
      </c>
      <c r="F56" s="96">
        <f>G56</f>
        <v>4380</v>
      </c>
      <c r="G56" s="97">
        <v>4380</v>
      </c>
      <c r="H56" s="93">
        <v>0</v>
      </c>
      <c r="I56" s="94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153">
        <f>F56+K56</f>
        <v>4380</v>
      </c>
      <c r="R56" s="70"/>
    </row>
    <row r="57" spans="1:18" s="73" customFormat="1" ht="21" customHeight="1">
      <c r="A57" s="159"/>
      <c r="B57" s="198" t="s">
        <v>176</v>
      </c>
      <c r="C57" s="198">
        <v>3210</v>
      </c>
      <c r="D57" s="199">
        <v>1050</v>
      </c>
      <c r="E57" s="200" t="s">
        <v>177</v>
      </c>
      <c r="F57" s="153">
        <f>G57</f>
        <v>42700</v>
      </c>
      <c r="G57" s="197">
        <v>42700</v>
      </c>
      <c r="H57" s="201">
        <v>35000</v>
      </c>
      <c r="I57" s="94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98">
        <f t="shared" si="15"/>
        <v>42700</v>
      </c>
      <c r="R57" s="159"/>
    </row>
    <row r="58" spans="1:18" s="21" customFormat="1" ht="28.15" customHeight="1">
      <c r="A58" s="17"/>
      <c r="B58" s="46" t="s">
        <v>84</v>
      </c>
      <c r="C58" s="18">
        <v>3241</v>
      </c>
      <c r="D58" s="99">
        <v>1090</v>
      </c>
      <c r="E58" s="47" t="s">
        <v>85</v>
      </c>
      <c r="F58" s="48">
        <f>G58</f>
        <v>2482950</v>
      </c>
      <c r="G58" s="77">
        <f>2204950+278000</f>
        <v>2482950</v>
      </c>
      <c r="H58" s="100">
        <f>1813000+54000</f>
        <v>1867000</v>
      </c>
      <c r="I58" s="100">
        <v>30000</v>
      </c>
      <c r="J58" s="49">
        <v>0</v>
      </c>
      <c r="K58" s="48">
        <f>M58</f>
        <v>2000</v>
      </c>
      <c r="L58" s="48">
        <v>0</v>
      </c>
      <c r="M58" s="100">
        <v>2000</v>
      </c>
      <c r="N58" s="48">
        <v>0</v>
      </c>
      <c r="O58" s="48">
        <v>0</v>
      </c>
      <c r="P58" s="48">
        <v>0</v>
      </c>
      <c r="Q58" s="50">
        <f>F58+K58</f>
        <v>2484950</v>
      </c>
      <c r="R58" s="17"/>
    </row>
    <row r="59" spans="1:18" s="21" customFormat="1" ht="25.5" customHeight="1">
      <c r="A59" s="17"/>
      <c r="B59" s="46" t="s">
        <v>86</v>
      </c>
      <c r="C59" s="18">
        <v>3242</v>
      </c>
      <c r="D59" s="18" t="s">
        <v>87</v>
      </c>
      <c r="E59" s="47" t="s">
        <v>88</v>
      </c>
      <c r="F59" s="48">
        <f>G59</f>
        <v>80000</v>
      </c>
      <c r="G59" s="100">
        <f>50000+30000</f>
        <v>80000</v>
      </c>
      <c r="H59" s="48">
        <v>0</v>
      </c>
      <c r="I59" s="48">
        <v>0</v>
      </c>
      <c r="J59" s="49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50">
        <f>F59+K59</f>
        <v>80000</v>
      </c>
      <c r="R59" s="17"/>
    </row>
    <row r="60" spans="1:18" s="21" customFormat="1" ht="18" customHeight="1">
      <c r="A60" s="17"/>
      <c r="B60" s="101"/>
      <c r="C60" s="19">
        <v>4000</v>
      </c>
      <c r="D60" s="19"/>
      <c r="E60" s="35" t="s">
        <v>89</v>
      </c>
      <c r="F60" s="36">
        <f t="shared" ref="F60:Q60" si="17">F61+F62+F63</f>
        <v>4422700</v>
      </c>
      <c r="G60" s="147">
        <f t="shared" si="17"/>
        <v>4422700</v>
      </c>
      <c r="H60" s="147">
        <f t="shared" si="17"/>
        <v>2135000</v>
      </c>
      <c r="I60" s="147">
        <f t="shared" si="17"/>
        <v>1248000</v>
      </c>
      <c r="J60" s="147">
        <f t="shared" si="17"/>
        <v>0</v>
      </c>
      <c r="K60" s="147">
        <f t="shared" si="17"/>
        <v>46000</v>
      </c>
      <c r="L60" s="147">
        <f t="shared" si="17"/>
        <v>0</v>
      </c>
      <c r="M60" s="147">
        <f t="shared" si="17"/>
        <v>46000</v>
      </c>
      <c r="N60" s="147">
        <f t="shared" si="17"/>
        <v>1000</v>
      </c>
      <c r="O60" s="147">
        <f t="shared" si="17"/>
        <v>0</v>
      </c>
      <c r="P60" s="147">
        <f t="shared" si="17"/>
        <v>0</v>
      </c>
      <c r="Q60" s="147">
        <f t="shared" si="17"/>
        <v>4468700</v>
      </c>
      <c r="R60" s="17"/>
    </row>
    <row r="61" spans="1:18" s="21" customFormat="1" ht="20.45" customHeight="1">
      <c r="A61" s="17"/>
      <c r="B61" s="46" t="s">
        <v>90</v>
      </c>
      <c r="C61" s="81">
        <v>4030</v>
      </c>
      <c r="D61" s="46" t="s">
        <v>91</v>
      </c>
      <c r="E61" s="47" t="s">
        <v>92</v>
      </c>
      <c r="F61" s="48">
        <f>G61</f>
        <v>394200</v>
      </c>
      <c r="G61" s="100">
        <v>394200</v>
      </c>
      <c r="H61" s="100">
        <v>260000</v>
      </c>
      <c r="I61" s="100">
        <f>3000+35000+35000</f>
        <v>73000</v>
      </c>
      <c r="J61" s="49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50">
        <f>F61+K61</f>
        <v>394200</v>
      </c>
      <c r="R61" s="17"/>
    </row>
    <row r="62" spans="1:18" s="21" customFormat="1" ht="25.5" customHeight="1">
      <c r="A62" s="17"/>
      <c r="B62" s="46" t="s">
        <v>93</v>
      </c>
      <c r="C62" s="81">
        <v>4060</v>
      </c>
      <c r="D62" s="18" t="s">
        <v>94</v>
      </c>
      <c r="E62" s="47" t="s">
        <v>95</v>
      </c>
      <c r="F62" s="153">
        <f>G62</f>
        <v>4006500</v>
      </c>
      <c r="G62" s="100">
        <f>3412500+294000+300000</f>
        <v>4006500</v>
      </c>
      <c r="H62" s="100">
        <v>1875000</v>
      </c>
      <c r="I62" s="100">
        <f>1025000+150000</f>
        <v>1175000</v>
      </c>
      <c r="J62" s="49">
        <v>0</v>
      </c>
      <c r="K62" s="153">
        <f>M62+L62</f>
        <v>46000</v>
      </c>
      <c r="L62" s="153">
        <v>0</v>
      </c>
      <c r="M62" s="100">
        <v>46000</v>
      </c>
      <c r="N62" s="100">
        <v>1000</v>
      </c>
      <c r="O62" s="153">
        <v>0</v>
      </c>
      <c r="P62" s="153">
        <v>0</v>
      </c>
      <c r="Q62" s="154">
        <f>F62+K62</f>
        <v>4052500</v>
      </c>
      <c r="R62" s="17"/>
    </row>
    <row r="63" spans="1:18" s="21" customFormat="1" ht="25.5" customHeight="1">
      <c r="A63" s="17"/>
      <c r="B63" s="85" t="s">
        <v>96</v>
      </c>
      <c r="C63" s="81">
        <v>4082</v>
      </c>
      <c r="D63" s="85" t="s">
        <v>97</v>
      </c>
      <c r="E63" s="86" t="s">
        <v>98</v>
      </c>
      <c r="F63" s="48">
        <f>G63</f>
        <v>22000</v>
      </c>
      <c r="G63" s="100">
        <f>2000+20000</f>
        <v>22000</v>
      </c>
      <c r="H63" s="48">
        <v>0</v>
      </c>
      <c r="I63" s="48">
        <v>0</v>
      </c>
      <c r="J63" s="49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50">
        <f>F63+K63</f>
        <v>22000</v>
      </c>
      <c r="R63" s="17"/>
    </row>
    <row r="64" spans="1:18" s="21" customFormat="1" ht="17.25" customHeight="1">
      <c r="A64" s="17"/>
      <c r="B64" s="102"/>
      <c r="C64" s="103">
        <v>5000</v>
      </c>
      <c r="D64" s="102"/>
      <c r="E64" s="104" t="s">
        <v>99</v>
      </c>
      <c r="F64" s="36">
        <f>F66+F65</f>
        <v>29000</v>
      </c>
      <c r="G64" s="147">
        <f t="shared" ref="G64:Q64" si="18">G66+G65</f>
        <v>29000</v>
      </c>
      <c r="H64" s="147">
        <f t="shared" si="18"/>
        <v>0</v>
      </c>
      <c r="I64" s="147">
        <f t="shared" si="18"/>
        <v>0</v>
      </c>
      <c r="J64" s="147">
        <f t="shared" si="18"/>
        <v>0</v>
      </c>
      <c r="K64" s="147">
        <f t="shared" si="18"/>
        <v>0</v>
      </c>
      <c r="L64" s="147">
        <f t="shared" si="18"/>
        <v>0</v>
      </c>
      <c r="M64" s="147">
        <f t="shared" si="18"/>
        <v>0</v>
      </c>
      <c r="N64" s="147">
        <f t="shared" si="18"/>
        <v>0</v>
      </c>
      <c r="O64" s="147">
        <f t="shared" si="18"/>
        <v>0</v>
      </c>
      <c r="P64" s="147">
        <f t="shared" si="18"/>
        <v>0</v>
      </c>
      <c r="Q64" s="147">
        <f t="shared" si="18"/>
        <v>29000</v>
      </c>
      <c r="R64" s="17"/>
    </row>
    <row r="65" spans="1:1025" s="61" customFormat="1" ht="45" hidden="1">
      <c r="A65" s="56"/>
      <c r="B65" s="158" t="s">
        <v>171</v>
      </c>
      <c r="C65" s="184">
        <v>5061</v>
      </c>
      <c r="D65" s="105" t="s">
        <v>101</v>
      </c>
      <c r="E65" s="86" t="s">
        <v>172</v>
      </c>
      <c r="F65" s="153">
        <f>G65</f>
        <v>0</v>
      </c>
      <c r="G65" s="100"/>
      <c r="H65" s="153">
        <v>0</v>
      </c>
      <c r="I65" s="153">
        <v>0</v>
      </c>
      <c r="J65" s="49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4">
        <f>F65+K65</f>
        <v>0</v>
      </c>
      <c r="R65" s="56"/>
    </row>
    <row r="66" spans="1:1025" s="21" customFormat="1" ht="34.5" customHeight="1">
      <c r="A66" s="17"/>
      <c r="B66" s="46" t="s">
        <v>100</v>
      </c>
      <c r="C66" s="18">
        <v>5062</v>
      </c>
      <c r="D66" s="105" t="s">
        <v>101</v>
      </c>
      <c r="E66" s="47" t="s">
        <v>102</v>
      </c>
      <c r="F66" s="48">
        <f>G66</f>
        <v>29000</v>
      </c>
      <c r="G66" s="100">
        <v>29000</v>
      </c>
      <c r="H66" s="48">
        <v>0</v>
      </c>
      <c r="I66" s="48">
        <v>0</v>
      </c>
      <c r="J66" s="49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50">
        <f>F66+K66</f>
        <v>29000</v>
      </c>
      <c r="R66" s="17"/>
    </row>
    <row r="67" spans="1:1025" s="21" customFormat="1" ht="20.45" customHeight="1">
      <c r="A67" s="17"/>
      <c r="B67" s="185"/>
      <c r="C67" s="19">
        <v>6000</v>
      </c>
      <c r="D67" s="33"/>
      <c r="E67" s="35" t="s">
        <v>103</v>
      </c>
      <c r="F67" s="36">
        <f t="shared" ref="F67:Q67" si="19">F68+F73</f>
        <v>4848000</v>
      </c>
      <c r="G67" s="36">
        <f t="shared" si="19"/>
        <v>4848000</v>
      </c>
      <c r="H67" s="36">
        <f t="shared" si="19"/>
        <v>0</v>
      </c>
      <c r="I67" s="36">
        <f t="shared" si="19"/>
        <v>1208000</v>
      </c>
      <c r="J67" s="36">
        <f t="shared" si="19"/>
        <v>0</v>
      </c>
      <c r="K67" s="36">
        <f t="shared" si="19"/>
        <v>0</v>
      </c>
      <c r="L67" s="36">
        <f t="shared" si="19"/>
        <v>0</v>
      </c>
      <c r="M67" s="36">
        <f t="shared" si="19"/>
        <v>0</v>
      </c>
      <c r="N67" s="36">
        <f t="shared" si="19"/>
        <v>0</v>
      </c>
      <c r="O67" s="36">
        <f t="shared" si="19"/>
        <v>0</v>
      </c>
      <c r="P67" s="36">
        <f t="shared" si="19"/>
        <v>0</v>
      </c>
      <c r="Q67" s="36">
        <f t="shared" si="19"/>
        <v>4848000</v>
      </c>
      <c r="R67" s="17"/>
    </row>
    <row r="68" spans="1:1025" s="21" customFormat="1" ht="25.5" customHeight="1">
      <c r="A68" s="17"/>
      <c r="B68" s="46" t="s">
        <v>104</v>
      </c>
      <c r="C68" s="46" t="s">
        <v>105</v>
      </c>
      <c r="D68" s="105" t="s">
        <v>106</v>
      </c>
      <c r="E68" s="47" t="s">
        <v>107</v>
      </c>
      <c r="F68" s="48">
        <f>G68</f>
        <v>3240000</v>
      </c>
      <c r="G68" s="100">
        <f>600000+2600000+40000</f>
        <v>3240000</v>
      </c>
      <c r="H68" s="48">
        <v>0</v>
      </c>
      <c r="I68" s="48">
        <v>0</v>
      </c>
      <c r="J68" s="49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50">
        <f>F68+K68</f>
        <v>3240000</v>
      </c>
      <c r="R68" s="106"/>
      <c r="S68" s="106"/>
    </row>
    <row r="69" spans="1:1025" s="21" customFormat="1" ht="34.15" customHeight="1">
      <c r="A69" s="144"/>
      <c r="B69" s="206" t="s">
        <v>45</v>
      </c>
      <c r="C69" s="206" t="s">
        <v>46</v>
      </c>
      <c r="D69" s="206" t="s">
        <v>15</v>
      </c>
      <c r="E69" s="206" t="s">
        <v>47</v>
      </c>
      <c r="F69" s="204" t="s">
        <v>10</v>
      </c>
      <c r="G69" s="204"/>
      <c r="H69" s="204"/>
      <c r="I69" s="204"/>
      <c r="J69" s="204"/>
      <c r="K69" s="204" t="s">
        <v>3</v>
      </c>
      <c r="L69" s="204"/>
      <c r="M69" s="204"/>
      <c r="N69" s="204"/>
      <c r="O69" s="204"/>
      <c r="P69" s="204"/>
      <c r="Q69" s="204" t="s">
        <v>17</v>
      </c>
      <c r="R69" s="144"/>
    </row>
    <row r="70" spans="1:1025" s="21" customFormat="1" ht="58.15" customHeight="1">
      <c r="A70" s="144"/>
      <c r="B70" s="206"/>
      <c r="C70" s="206"/>
      <c r="D70" s="206"/>
      <c r="E70" s="206"/>
      <c r="F70" s="204" t="s">
        <v>2</v>
      </c>
      <c r="G70" s="205" t="s">
        <v>18</v>
      </c>
      <c r="H70" s="206" t="s">
        <v>19</v>
      </c>
      <c r="I70" s="206"/>
      <c r="J70" s="205" t="s">
        <v>20</v>
      </c>
      <c r="K70" s="204" t="s">
        <v>2</v>
      </c>
      <c r="L70" s="205" t="s">
        <v>21</v>
      </c>
      <c r="M70" s="205" t="s">
        <v>18</v>
      </c>
      <c r="N70" s="206" t="s">
        <v>19</v>
      </c>
      <c r="O70" s="206"/>
      <c r="P70" s="205" t="s">
        <v>20</v>
      </c>
      <c r="Q70" s="204"/>
      <c r="R70" s="144"/>
    </row>
    <row r="71" spans="1:1025" s="21" customFormat="1" ht="58.15" customHeight="1">
      <c r="A71" s="144"/>
      <c r="B71" s="206"/>
      <c r="C71" s="206"/>
      <c r="D71" s="206"/>
      <c r="E71" s="206"/>
      <c r="F71" s="204"/>
      <c r="G71" s="205"/>
      <c r="H71" s="182" t="s">
        <v>22</v>
      </c>
      <c r="I71" s="182" t="s">
        <v>23</v>
      </c>
      <c r="J71" s="205"/>
      <c r="K71" s="204"/>
      <c r="L71" s="205"/>
      <c r="M71" s="205"/>
      <c r="N71" s="182" t="s">
        <v>22</v>
      </c>
      <c r="O71" s="182" t="s">
        <v>23</v>
      </c>
      <c r="P71" s="205"/>
      <c r="Q71" s="204"/>
      <c r="R71" s="144"/>
    </row>
    <row r="72" spans="1:1025" s="21" customFormat="1" ht="19.5" customHeight="1">
      <c r="A72" s="144"/>
      <c r="B72" s="182">
        <v>1</v>
      </c>
      <c r="C72" s="24">
        <v>2</v>
      </c>
      <c r="D72" s="24">
        <v>3</v>
      </c>
      <c r="E72" s="182">
        <v>4</v>
      </c>
      <c r="F72" s="179">
        <v>5</v>
      </c>
      <c r="G72" s="181">
        <v>6</v>
      </c>
      <c r="H72" s="182">
        <v>7</v>
      </c>
      <c r="I72" s="65">
        <v>8</v>
      </c>
      <c r="J72" s="66">
        <v>9</v>
      </c>
      <c r="K72" s="65">
        <v>10</v>
      </c>
      <c r="L72" s="67">
        <v>11</v>
      </c>
      <c r="M72" s="67">
        <v>12</v>
      </c>
      <c r="N72" s="65">
        <v>13</v>
      </c>
      <c r="O72" s="65">
        <v>14</v>
      </c>
      <c r="P72" s="67">
        <v>15</v>
      </c>
      <c r="Q72" s="180">
        <v>16</v>
      </c>
      <c r="R72" s="144"/>
    </row>
    <row r="73" spans="1:1025" s="21" customFormat="1" ht="25.5" customHeight="1">
      <c r="A73" s="17"/>
      <c r="B73" s="46" t="s">
        <v>108</v>
      </c>
      <c r="C73" s="46" t="s">
        <v>109</v>
      </c>
      <c r="D73" s="46" t="s">
        <v>106</v>
      </c>
      <c r="E73" s="47" t="s">
        <v>110</v>
      </c>
      <c r="F73" s="48">
        <f>G73</f>
        <v>1608000</v>
      </c>
      <c r="G73" s="100">
        <f>1408000+200000</f>
        <v>1608000</v>
      </c>
      <c r="H73" s="100">
        <v>0</v>
      </c>
      <c r="I73" s="100">
        <f>1208000</f>
        <v>1208000</v>
      </c>
      <c r="J73" s="49">
        <v>0</v>
      </c>
      <c r="K73" s="48">
        <f>L73</f>
        <v>0</v>
      </c>
      <c r="L73" s="48">
        <v>0</v>
      </c>
      <c r="M73" s="48">
        <v>0</v>
      </c>
      <c r="N73" s="48">
        <v>0</v>
      </c>
      <c r="O73" s="48">
        <v>0</v>
      </c>
      <c r="P73" s="48">
        <f>L73</f>
        <v>0</v>
      </c>
      <c r="Q73" s="50">
        <f>F73+K73</f>
        <v>1608000</v>
      </c>
      <c r="R73" s="17"/>
    </row>
    <row r="74" spans="1:1025" s="110" customFormat="1" ht="25.5" customHeight="1">
      <c r="A74" s="162"/>
      <c r="B74" s="163"/>
      <c r="C74" s="163" t="s">
        <v>162</v>
      </c>
      <c r="D74" s="163"/>
      <c r="E74" s="146" t="s">
        <v>163</v>
      </c>
      <c r="F74" s="147">
        <f>SUM(F75:F81)</f>
        <v>1737000</v>
      </c>
      <c r="G74" s="147">
        <f t="shared" ref="G74:Q74" si="20">SUM(G75:G81)</f>
        <v>1737000</v>
      </c>
      <c r="H74" s="147">
        <f t="shared" si="20"/>
        <v>0</v>
      </c>
      <c r="I74" s="147">
        <f t="shared" si="20"/>
        <v>0</v>
      </c>
      <c r="J74" s="147">
        <f t="shared" si="20"/>
        <v>0</v>
      </c>
      <c r="K74" s="147">
        <f t="shared" si="20"/>
        <v>2706000</v>
      </c>
      <c r="L74" s="147">
        <f t="shared" si="20"/>
        <v>2699000</v>
      </c>
      <c r="M74" s="147">
        <f t="shared" si="20"/>
        <v>7000</v>
      </c>
      <c r="N74" s="147">
        <f t="shared" si="20"/>
        <v>0</v>
      </c>
      <c r="O74" s="147">
        <f t="shared" si="20"/>
        <v>0</v>
      </c>
      <c r="P74" s="147">
        <f t="shared" si="20"/>
        <v>2699000</v>
      </c>
      <c r="Q74" s="147">
        <f t="shared" si="20"/>
        <v>4443000</v>
      </c>
      <c r="R74" s="162"/>
    </row>
    <row r="75" spans="1:1025" s="21" customFormat="1" ht="24.75" customHeight="1">
      <c r="A75" s="17"/>
      <c r="B75" s="46" t="s">
        <v>111</v>
      </c>
      <c r="C75" s="46" t="s">
        <v>112</v>
      </c>
      <c r="D75" s="46" t="s">
        <v>113</v>
      </c>
      <c r="E75" s="47" t="s">
        <v>114</v>
      </c>
      <c r="F75" s="48">
        <f>G75</f>
        <v>200000</v>
      </c>
      <c r="G75" s="100">
        <f>100000+150000-50000</f>
        <v>200000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f t="shared" ref="Q75:Q81" si="21">F75+K75</f>
        <v>200000</v>
      </c>
      <c r="R75" s="17"/>
    </row>
    <row r="76" spans="1:1025" s="21" customFormat="1" ht="25.5" hidden="1" customHeight="1">
      <c r="A76" s="144"/>
      <c r="B76" s="176" t="s">
        <v>180</v>
      </c>
      <c r="C76" s="176" t="s">
        <v>178</v>
      </c>
      <c r="D76" s="158" t="s">
        <v>158</v>
      </c>
      <c r="E76" s="152" t="s">
        <v>179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53">
        <f>L76</f>
        <v>0</v>
      </c>
      <c r="L76" s="202"/>
      <c r="M76" s="107">
        <v>0</v>
      </c>
      <c r="N76" s="107">
        <v>0</v>
      </c>
      <c r="O76" s="107">
        <v>0</v>
      </c>
      <c r="P76" s="153">
        <f>L76</f>
        <v>0</v>
      </c>
      <c r="Q76" s="107">
        <f t="shared" si="21"/>
        <v>0</v>
      </c>
      <c r="R76" s="144"/>
    </row>
    <row r="77" spans="1:1025" s="142" customFormat="1" ht="30.75" customHeight="1">
      <c r="A77" s="159"/>
      <c r="B77" s="158" t="s">
        <v>156</v>
      </c>
      <c r="C77" s="158" t="s">
        <v>157</v>
      </c>
      <c r="D77" s="158" t="s">
        <v>158</v>
      </c>
      <c r="E77" s="152" t="s">
        <v>159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f>L77</f>
        <v>2050000</v>
      </c>
      <c r="L77" s="160">
        <f>50000+2000000</f>
        <v>2050000</v>
      </c>
      <c r="M77" s="153">
        <v>0</v>
      </c>
      <c r="N77" s="153">
        <v>0</v>
      </c>
      <c r="O77" s="153">
        <v>0</v>
      </c>
      <c r="P77" s="153">
        <f>L77</f>
        <v>2050000</v>
      </c>
      <c r="Q77" s="153">
        <f t="shared" si="21"/>
        <v>2050000</v>
      </c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143"/>
      <c r="EU77" s="143"/>
      <c r="EV77" s="143"/>
      <c r="EW77" s="143"/>
      <c r="EX77" s="143"/>
      <c r="EY77" s="143"/>
      <c r="EZ77" s="143"/>
      <c r="FA77" s="143"/>
      <c r="FB77" s="143"/>
      <c r="FC77" s="143"/>
      <c r="FD77" s="143"/>
      <c r="FE77" s="143"/>
      <c r="FF77" s="143"/>
      <c r="FG77" s="143"/>
      <c r="FH77" s="143"/>
      <c r="FI77" s="143"/>
      <c r="FJ77" s="143"/>
      <c r="FK77" s="143"/>
      <c r="FL77" s="143"/>
      <c r="FM77" s="143"/>
      <c r="FN77" s="143"/>
      <c r="FO77" s="143"/>
      <c r="FP77" s="143"/>
      <c r="FQ77" s="143"/>
      <c r="FR77" s="143"/>
      <c r="FS77" s="143"/>
      <c r="FT77" s="143"/>
      <c r="FU77" s="143"/>
      <c r="FV77" s="143"/>
      <c r="FW77" s="143"/>
      <c r="FX77" s="143"/>
      <c r="FY77" s="143"/>
      <c r="FZ77" s="143"/>
      <c r="GA77" s="143"/>
      <c r="GB77" s="143"/>
      <c r="GC77" s="143"/>
      <c r="GD77" s="143"/>
      <c r="GE77" s="143"/>
      <c r="GF77" s="143"/>
      <c r="GG77" s="143"/>
      <c r="GH77" s="143"/>
      <c r="GI77" s="143"/>
      <c r="GJ77" s="143"/>
      <c r="GK77" s="143"/>
      <c r="GL77" s="143"/>
      <c r="GM77" s="143"/>
      <c r="GN77" s="143"/>
      <c r="GO77" s="143"/>
      <c r="GP77" s="143"/>
      <c r="GQ77" s="143"/>
      <c r="GR77" s="143"/>
      <c r="GS77" s="143"/>
      <c r="GT77" s="143"/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/>
      <c r="HI77" s="143"/>
      <c r="HJ77" s="143"/>
      <c r="HK77" s="143"/>
      <c r="HL77" s="143"/>
      <c r="HM77" s="143"/>
      <c r="HN77" s="143"/>
      <c r="HO77" s="143"/>
      <c r="HP77" s="143"/>
      <c r="HQ77" s="143"/>
      <c r="HR77" s="143"/>
      <c r="HS77" s="143"/>
      <c r="HT77" s="143"/>
      <c r="HU77" s="143"/>
      <c r="HV77" s="143"/>
      <c r="HW77" s="143"/>
      <c r="HX77" s="143"/>
      <c r="HY77" s="143"/>
      <c r="HZ77" s="143"/>
      <c r="IA77" s="143"/>
      <c r="IB77" s="143"/>
      <c r="IC77" s="143"/>
      <c r="ID77" s="143"/>
      <c r="IE77" s="143"/>
      <c r="IF77" s="143"/>
      <c r="IG77" s="143"/>
      <c r="IH77" s="143"/>
      <c r="II77" s="143"/>
      <c r="IJ77" s="143"/>
      <c r="IK77" s="143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/>
      <c r="IY77" s="143"/>
      <c r="IZ77" s="143"/>
      <c r="JA77" s="143"/>
      <c r="JB77" s="143"/>
      <c r="JC77" s="143"/>
      <c r="JD77" s="143"/>
      <c r="JE77" s="143"/>
      <c r="JF77" s="143"/>
      <c r="JG77" s="143"/>
      <c r="JH77" s="143"/>
      <c r="JI77" s="143"/>
      <c r="JJ77" s="143"/>
      <c r="JK77" s="143"/>
      <c r="JL77" s="143"/>
      <c r="JM77" s="143"/>
      <c r="JN77" s="143"/>
      <c r="JO77" s="143"/>
      <c r="JP77" s="143"/>
      <c r="JQ77" s="143"/>
      <c r="JR77" s="143"/>
      <c r="JS77" s="143"/>
      <c r="JT77" s="143"/>
      <c r="JU77" s="143"/>
      <c r="JV77" s="143"/>
      <c r="JW77" s="143"/>
      <c r="JX77" s="143"/>
      <c r="JY77" s="143"/>
      <c r="JZ77" s="143"/>
      <c r="KA77" s="143"/>
      <c r="KB77" s="143"/>
      <c r="KC77" s="143"/>
      <c r="KD77" s="143"/>
      <c r="KE77" s="143"/>
      <c r="KF77" s="143"/>
      <c r="KG77" s="143"/>
      <c r="KH77" s="143"/>
      <c r="KI77" s="143"/>
      <c r="KJ77" s="143"/>
      <c r="KK77" s="143"/>
      <c r="KL77" s="143"/>
      <c r="KM77" s="143"/>
      <c r="KN77" s="143"/>
      <c r="KO77" s="143"/>
      <c r="KP77" s="143"/>
      <c r="KQ77" s="143"/>
      <c r="KR77" s="143"/>
      <c r="KS77" s="143"/>
      <c r="KT77" s="143"/>
      <c r="KU77" s="143"/>
      <c r="KV77" s="143"/>
      <c r="KW77" s="143"/>
      <c r="KX77" s="143"/>
      <c r="KY77" s="143"/>
      <c r="KZ77" s="143"/>
      <c r="LA77" s="143"/>
      <c r="LB77" s="143"/>
      <c r="LC77" s="143"/>
      <c r="LD77" s="143"/>
      <c r="LE77" s="143"/>
      <c r="LF77" s="143"/>
      <c r="LG77" s="143"/>
      <c r="LH77" s="143"/>
      <c r="LI77" s="143"/>
      <c r="LJ77" s="143"/>
      <c r="LK77" s="143"/>
      <c r="LL77" s="143"/>
      <c r="LM77" s="143"/>
      <c r="LN77" s="143"/>
      <c r="LO77" s="143"/>
      <c r="LP77" s="143"/>
      <c r="LQ77" s="143"/>
      <c r="LR77" s="143"/>
      <c r="LS77" s="143"/>
      <c r="LT77" s="143"/>
      <c r="LU77" s="143"/>
      <c r="LV77" s="143"/>
      <c r="LW77" s="143"/>
      <c r="LX77" s="143"/>
      <c r="LY77" s="143"/>
      <c r="LZ77" s="143"/>
      <c r="MA77" s="143"/>
      <c r="MB77" s="143"/>
      <c r="MC77" s="143"/>
      <c r="MD77" s="143"/>
      <c r="ME77" s="143"/>
      <c r="MF77" s="143"/>
      <c r="MG77" s="143"/>
      <c r="MH77" s="143"/>
      <c r="MI77" s="143"/>
      <c r="MJ77" s="143"/>
      <c r="MK77" s="143"/>
      <c r="ML77" s="143"/>
      <c r="MM77" s="143"/>
      <c r="MN77" s="143"/>
      <c r="MO77" s="143"/>
      <c r="MP77" s="143"/>
      <c r="MQ77" s="143"/>
      <c r="MR77" s="143"/>
      <c r="MS77" s="143"/>
      <c r="MT77" s="143"/>
      <c r="MU77" s="143"/>
      <c r="MV77" s="143"/>
      <c r="MW77" s="143"/>
      <c r="MX77" s="143"/>
      <c r="MY77" s="143"/>
      <c r="MZ77" s="143"/>
      <c r="NA77" s="143"/>
      <c r="NB77" s="143"/>
      <c r="NC77" s="143"/>
      <c r="ND77" s="143"/>
      <c r="NE77" s="143"/>
      <c r="NF77" s="143"/>
      <c r="NG77" s="143"/>
      <c r="NH77" s="143"/>
      <c r="NI77" s="143"/>
      <c r="NJ77" s="143"/>
      <c r="NK77" s="143"/>
      <c r="NL77" s="143"/>
      <c r="NM77" s="143"/>
      <c r="NN77" s="143"/>
      <c r="NO77" s="143"/>
      <c r="NP77" s="143"/>
      <c r="NQ77" s="143"/>
      <c r="NR77" s="143"/>
      <c r="NS77" s="143"/>
      <c r="NT77" s="143"/>
      <c r="NU77" s="143"/>
      <c r="NV77" s="143"/>
      <c r="NW77" s="143"/>
      <c r="NX77" s="143"/>
      <c r="NY77" s="143"/>
      <c r="NZ77" s="143"/>
      <c r="OA77" s="143"/>
      <c r="OB77" s="143"/>
      <c r="OC77" s="143"/>
      <c r="OD77" s="143"/>
      <c r="OE77" s="143"/>
      <c r="OF77" s="143"/>
      <c r="OG77" s="143"/>
      <c r="OH77" s="143"/>
      <c r="OI77" s="143"/>
      <c r="OJ77" s="143"/>
      <c r="OK77" s="143"/>
      <c r="OL77" s="143"/>
      <c r="OM77" s="143"/>
      <c r="ON77" s="143"/>
      <c r="OO77" s="143"/>
      <c r="OP77" s="143"/>
      <c r="OQ77" s="143"/>
      <c r="OR77" s="143"/>
      <c r="OS77" s="143"/>
      <c r="OT77" s="143"/>
      <c r="OU77" s="143"/>
      <c r="OV77" s="143"/>
      <c r="OW77" s="143"/>
      <c r="OX77" s="143"/>
      <c r="OY77" s="143"/>
      <c r="OZ77" s="143"/>
      <c r="PA77" s="143"/>
      <c r="PB77" s="143"/>
      <c r="PC77" s="143"/>
      <c r="PD77" s="143"/>
      <c r="PE77" s="143"/>
      <c r="PF77" s="143"/>
      <c r="PG77" s="143"/>
      <c r="PH77" s="143"/>
      <c r="PI77" s="143"/>
      <c r="PJ77" s="143"/>
      <c r="PK77" s="143"/>
      <c r="PL77" s="143"/>
      <c r="PM77" s="143"/>
      <c r="PN77" s="143"/>
      <c r="PO77" s="143"/>
      <c r="PP77" s="143"/>
      <c r="PQ77" s="143"/>
      <c r="PR77" s="143"/>
      <c r="PS77" s="143"/>
      <c r="PT77" s="143"/>
      <c r="PU77" s="143"/>
      <c r="PV77" s="143"/>
      <c r="PW77" s="143"/>
      <c r="PX77" s="143"/>
      <c r="PY77" s="143"/>
      <c r="PZ77" s="143"/>
      <c r="QA77" s="143"/>
      <c r="QB77" s="143"/>
      <c r="QC77" s="143"/>
      <c r="QD77" s="143"/>
      <c r="QE77" s="143"/>
      <c r="QF77" s="143"/>
      <c r="QG77" s="143"/>
      <c r="QH77" s="143"/>
      <c r="QI77" s="143"/>
      <c r="QJ77" s="143"/>
      <c r="QK77" s="143"/>
      <c r="QL77" s="143"/>
      <c r="QM77" s="143"/>
      <c r="QN77" s="143"/>
      <c r="QO77" s="143"/>
      <c r="QP77" s="143"/>
      <c r="QQ77" s="143"/>
      <c r="QR77" s="143"/>
      <c r="QS77" s="143"/>
      <c r="QT77" s="143"/>
      <c r="QU77" s="143"/>
      <c r="QV77" s="143"/>
      <c r="QW77" s="143"/>
      <c r="QX77" s="143"/>
      <c r="QY77" s="143"/>
      <c r="QZ77" s="143"/>
      <c r="RA77" s="143"/>
      <c r="RB77" s="143"/>
      <c r="RC77" s="143"/>
      <c r="RD77" s="143"/>
      <c r="RE77" s="143"/>
      <c r="RF77" s="143"/>
      <c r="RG77" s="143"/>
      <c r="RH77" s="143"/>
      <c r="RI77" s="143"/>
      <c r="RJ77" s="143"/>
      <c r="RK77" s="143"/>
      <c r="RL77" s="143"/>
      <c r="RM77" s="143"/>
      <c r="RN77" s="143"/>
      <c r="RO77" s="143"/>
      <c r="RP77" s="143"/>
      <c r="RQ77" s="143"/>
      <c r="RR77" s="143"/>
      <c r="RS77" s="143"/>
      <c r="RT77" s="143"/>
      <c r="RU77" s="143"/>
      <c r="RV77" s="143"/>
      <c r="RW77" s="143"/>
      <c r="RX77" s="143"/>
      <c r="RY77" s="143"/>
      <c r="RZ77" s="143"/>
      <c r="SA77" s="143"/>
      <c r="SB77" s="143"/>
      <c r="SC77" s="143"/>
      <c r="SD77" s="143"/>
      <c r="SE77" s="143"/>
      <c r="SF77" s="143"/>
      <c r="SG77" s="143"/>
      <c r="SH77" s="143"/>
      <c r="SI77" s="143"/>
      <c r="SJ77" s="143"/>
      <c r="SK77" s="143"/>
      <c r="SL77" s="143"/>
      <c r="SM77" s="143"/>
      <c r="SN77" s="143"/>
      <c r="SO77" s="143"/>
      <c r="SP77" s="143"/>
      <c r="SQ77" s="143"/>
      <c r="SR77" s="143"/>
      <c r="SS77" s="143"/>
      <c r="ST77" s="143"/>
      <c r="SU77" s="143"/>
      <c r="SV77" s="143"/>
      <c r="SW77" s="143"/>
      <c r="SX77" s="143"/>
      <c r="SY77" s="143"/>
      <c r="SZ77" s="143"/>
      <c r="TA77" s="143"/>
      <c r="TB77" s="143"/>
      <c r="TC77" s="143"/>
      <c r="TD77" s="143"/>
      <c r="TE77" s="143"/>
      <c r="TF77" s="143"/>
      <c r="TG77" s="143"/>
      <c r="TH77" s="143"/>
      <c r="TI77" s="143"/>
      <c r="TJ77" s="143"/>
      <c r="TK77" s="143"/>
      <c r="TL77" s="143"/>
      <c r="TM77" s="143"/>
      <c r="TN77" s="143"/>
      <c r="TO77" s="143"/>
      <c r="TP77" s="143"/>
      <c r="TQ77" s="143"/>
      <c r="TR77" s="143"/>
      <c r="TS77" s="143"/>
      <c r="TT77" s="143"/>
      <c r="TU77" s="143"/>
      <c r="TV77" s="143"/>
      <c r="TW77" s="143"/>
      <c r="TX77" s="143"/>
      <c r="TY77" s="143"/>
      <c r="TZ77" s="143"/>
      <c r="UA77" s="143"/>
      <c r="UB77" s="143"/>
      <c r="UC77" s="143"/>
      <c r="UD77" s="143"/>
      <c r="UE77" s="143"/>
      <c r="UF77" s="143"/>
      <c r="UG77" s="143"/>
      <c r="UH77" s="143"/>
      <c r="UI77" s="143"/>
      <c r="UJ77" s="143"/>
      <c r="UK77" s="143"/>
      <c r="UL77" s="143"/>
      <c r="UM77" s="143"/>
      <c r="UN77" s="143"/>
      <c r="UO77" s="143"/>
      <c r="UP77" s="143"/>
      <c r="UQ77" s="143"/>
      <c r="UR77" s="143"/>
      <c r="US77" s="143"/>
      <c r="UT77" s="143"/>
      <c r="UU77" s="143"/>
      <c r="UV77" s="143"/>
      <c r="UW77" s="143"/>
      <c r="UX77" s="143"/>
      <c r="UY77" s="143"/>
      <c r="UZ77" s="143"/>
      <c r="VA77" s="143"/>
      <c r="VB77" s="143"/>
      <c r="VC77" s="143"/>
      <c r="VD77" s="143"/>
      <c r="VE77" s="143"/>
      <c r="VF77" s="143"/>
      <c r="VG77" s="143"/>
      <c r="VH77" s="143"/>
      <c r="VI77" s="143"/>
      <c r="VJ77" s="143"/>
      <c r="VK77" s="143"/>
      <c r="VL77" s="143"/>
      <c r="VM77" s="143"/>
      <c r="VN77" s="143"/>
      <c r="VO77" s="143"/>
      <c r="VP77" s="143"/>
      <c r="VQ77" s="143"/>
      <c r="VR77" s="143"/>
      <c r="VS77" s="143"/>
      <c r="VT77" s="143"/>
      <c r="VU77" s="143"/>
      <c r="VV77" s="143"/>
      <c r="VW77" s="143"/>
      <c r="VX77" s="143"/>
      <c r="VY77" s="143"/>
      <c r="VZ77" s="143"/>
      <c r="WA77" s="143"/>
      <c r="WB77" s="143"/>
      <c r="WC77" s="143"/>
      <c r="WD77" s="143"/>
      <c r="WE77" s="143"/>
      <c r="WF77" s="143"/>
      <c r="WG77" s="143"/>
      <c r="WH77" s="143"/>
      <c r="WI77" s="143"/>
      <c r="WJ77" s="143"/>
      <c r="WK77" s="143"/>
      <c r="WL77" s="143"/>
      <c r="WM77" s="143"/>
      <c r="WN77" s="143"/>
      <c r="WO77" s="143"/>
      <c r="WP77" s="143"/>
      <c r="WQ77" s="143"/>
      <c r="WR77" s="143"/>
      <c r="WS77" s="143"/>
      <c r="WT77" s="143"/>
      <c r="WU77" s="143"/>
      <c r="WV77" s="143"/>
      <c r="WW77" s="143"/>
      <c r="WX77" s="143"/>
      <c r="WY77" s="143"/>
      <c r="WZ77" s="143"/>
      <c r="XA77" s="143"/>
      <c r="XB77" s="143"/>
      <c r="XC77" s="143"/>
      <c r="XD77" s="143"/>
      <c r="XE77" s="143"/>
      <c r="XF77" s="143"/>
      <c r="XG77" s="143"/>
      <c r="XH77" s="143"/>
      <c r="XI77" s="143"/>
      <c r="XJ77" s="143"/>
      <c r="XK77" s="143"/>
      <c r="XL77" s="143"/>
      <c r="XM77" s="143"/>
      <c r="XN77" s="143"/>
      <c r="XO77" s="143"/>
      <c r="XP77" s="143"/>
      <c r="XQ77" s="143"/>
      <c r="XR77" s="143"/>
      <c r="XS77" s="143"/>
      <c r="XT77" s="143"/>
      <c r="XU77" s="143"/>
      <c r="XV77" s="143"/>
      <c r="XW77" s="143"/>
      <c r="XX77" s="143"/>
      <c r="XY77" s="143"/>
      <c r="XZ77" s="143"/>
      <c r="YA77" s="143"/>
      <c r="YB77" s="143"/>
      <c r="YC77" s="143"/>
      <c r="YD77" s="143"/>
      <c r="YE77" s="143"/>
      <c r="YF77" s="143"/>
      <c r="YG77" s="143"/>
      <c r="YH77" s="143"/>
      <c r="YI77" s="143"/>
      <c r="YJ77" s="143"/>
      <c r="YK77" s="143"/>
      <c r="YL77" s="143"/>
      <c r="YM77" s="143"/>
      <c r="YN77" s="143"/>
      <c r="YO77" s="143"/>
      <c r="YP77" s="143"/>
      <c r="YQ77" s="143"/>
      <c r="YR77" s="143"/>
      <c r="YS77" s="143"/>
      <c r="YT77" s="143"/>
      <c r="YU77" s="143"/>
      <c r="YV77" s="143"/>
      <c r="YW77" s="143"/>
      <c r="YX77" s="143"/>
      <c r="YY77" s="143"/>
      <c r="YZ77" s="143"/>
      <c r="ZA77" s="143"/>
      <c r="ZB77" s="143"/>
      <c r="ZC77" s="143"/>
      <c r="ZD77" s="143"/>
      <c r="ZE77" s="143"/>
      <c r="ZF77" s="143"/>
      <c r="ZG77" s="143"/>
      <c r="ZH77" s="143"/>
      <c r="ZI77" s="143"/>
      <c r="ZJ77" s="143"/>
      <c r="ZK77" s="143"/>
      <c r="ZL77" s="143"/>
      <c r="ZM77" s="143"/>
      <c r="ZN77" s="143"/>
      <c r="ZO77" s="143"/>
      <c r="ZP77" s="143"/>
      <c r="ZQ77" s="143"/>
      <c r="ZR77" s="143"/>
      <c r="ZS77" s="143"/>
      <c r="ZT77" s="143"/>
      <c r="ZU77" s="143"/>
      <c r="ZV77" s="143"/>
      <c r="ZW77" s="143"/>
      <c r="ZX77" s="143"/>
      <c r="ZY77" s="143"/>
      <c r="ZZ77" s="143"/>
      <c r="AAA77" s="143"/>
      <c r="AAB77" s="143"/>
      <c r="AAC77" s="143"/>
      <c r="AAD77" s="143"/>
      <c r="AAE77" s="143"/>
      <c r="AAF77" s="143"/>
      <c r="AAG77" s="143"/>
      <c r="AAH77" s="143"/>
      <c r="AAI77" s="143"/>
      <c r="AAJ77" s="143"/>
      <c r="AAK77" s="143"/>
      <c r="AAL77" s="143"/>
      <c r="AAM77" s="143"/>
      <c r="AAN77" s="143"/>
      <c r="AAO77" s="143"/>
      <c r="AAP77" s="143"/>
      <c r="AAQ77" s="143"/>
      <c r="AAR77" s="143"/>
      <c r="AAS77" s="143"/>
      <c r="AAT77" s="143"/>
      <c r="AAU77" s="143"/>
      <c r="AAV77" s="143"/>
      <c r="AAW77" s="143"/>
      <c r="AAX77" s="143"/>
      <c r="AAY77" s="143"/>
      <c r="AAZ77" s="143"/>
      <c r="ABA77" s="143"/>
      <c r="ABB77" s="143"/>
      <c r="ABC77" s="143"/>
      <c r="ABD77" s="143"/>
      <c r="ABE77" s="143"/>
      <c r="ABF77" s="143"/>
      <c r="ABG77" s="143"/>
      <c r="ABH77" s="143"/>
      <c r="ABI77" s="143"/>
      <c r="ABJ77" s="143"/>
      <c r="ABK77" s="143"/>
      <c r="ABL77" s="143"/>
      <c r="ABM77" s="143"/>
      <c r="ABN77" s="143"/>
      <c r="ABO77" s="143"/>
      <c r="ABP77" s="143"/>
      <c r="ABQ77" s="143"/>
      <c r="ABR77" s="143"/>
      <c r="ABS77" s="143"/>
      <c r="ABT77" s="143"/>
      <c r="ABU77" s="143"/>
      <c r="ABV77" s="143"/>
      <c r="ABW77" s="143"/>
      <c r="ABX77" s="143"/>
      <c r="ABY77" s="143"/>
      <c r="ABZ77" s="143"/>
      <c r="ACA77" s="143"/>
      <c r="ACB77" s="143"/>
      <c r="ACC77" s="143"/>
      <c r="ACD77" s="143"/>
      <c r="ACE77" s="143"/>
      <c r="ACF77" s="143"/>
      <c r="ACG77" s="143"/>
      <c r="ACH77" s="143"/>
      <c r="ACI77" s="143"/>
      <c r="ACJ77" s="143"/>
      <c r="ACK77" s="143"/>
      <c r="ACL77" s="143"/>
      <c r="ACM77" s="143"/>
      <c r="ACN77" s="143"/>
      <c r="ACO77" s="143"/>
      <c r="ACP77" s="143"/>
      <c r="ACQ77" s="143"/>
      <c r="ACR77" s="143"/>
      <c r="ACS77" s="143"/>
      <c r="ACT77" s="143"/>
      <c r="ACU77" s="143"/>
      <c r="ACV77" s="143"/>
      <c r="ACW77" s="143"/>
      <c r="ACX77" s="143"/>
      <c r="ACY77" s="143"/>
      <c r="ACZ77" s="143"/>
      <c r="ADA77" s="143"/>
      <c r="ADB77" s="143"/>
      <c r="ADC77" s="143"/>
      <c r="ADD77" s="143"/>
      <c r="ADE77" s="143"/>
      <c r="ADF77" s="143"/>
      <c r="ADG77" s="143"/>
      <c r="ADH77" s="143"/>
      <c r="ADI77" s="143"/>
      <c r="ADJ77" s="143"/>
      <c r="ADK77" s="143"/>
      <c r="ADL77" s="143"/>
      <c r="ADM77" s="143"/>
      <c r="ADN77" s="143"/>
      <c r="ADO77" s="143"/>
      <c r="ADP77" s="143"/>
      <c r="ADQ77" s="143"/>
      <c r="ADR77" s="143"/>
      <c r="ADS77" s="143"/>
      <c r="ADT77" s="143"/>
      <c r="ADU77" s="143"/>
      <c r="ADV77" s="143"/>
      <c r="ADW77" s="143"/>
      <c r="ADX77" s="143"/>
      <c r="ADY77" s="143"/>
      <c r="ADZ77" s="143"/>
      <c r="AEA77" s="143"/>
      <c r="AEB77" s="143"/>
      <c r="AEC77" s="143"/>
      <c r="AED77" s="143"/>
      <c r="AEE77" s="143"/>
      <c r="AEF77" s="143"/>
      <c r="AEG77" s="143"/>
      <c r="AEH77" s="143"/>
      <c r="AEI77" s="143"/>
      <c r="AEJ77" s="143"/>
      <c r="AEK77" s="143"/>
      <c r="AEL77" s="143"/>
      <c r="AEM77" s="143"/>
      <c r="AEN77" s="143"/>
      <c r="AEO77" s="143"/>
      <c r="AEP77" s="143"/>
      <c r="AEQ77" s="143"/>
      <c r="AER77" s="143"/>
      <c r="AES77" s="143"/>
      <c r="AET77" s="143"/>
      <c r="AEU77" s="143"/>
      <c r="AEV77" s="143"/>
      <c r="AEW77" s="143"/>
      <c r="AEX77" s="143"/>
      <c r="AEY77" s="143"/>
      <c r="AEZ77" s="143"/>
      <c r="AFA77" s="143"/>
      <c r="AFB77" s="143"/>
      <c r="AFC77" s="143"/>
      <c r="AFD77" s="143"/>
      <c r="AFE77" s="143"/>
      <c r="AFF77" s="143"/>
      <c r="AFG77" s="143"/>
      <c r="AFH77" s="143"/>
      <c r="AFI77" s="143"/>
      <c r="AFJ77" s="143"/>
      <c r="AFK77" s="143"/>
      <c r="AFL77" s="143"/>
      <c r="AFM77" s="143"/>
      <c r="AFN77" s="143"/>
      <c r="AFO77" s="143"/>
      <c r="AFP77" s="143"/>
      <c r="AFQ77" s="143"/>
      <c r="AFR77" s="143"/>
      <c r="AFS77" s="143"/>
      <c r="AFT77" s="143"/>
      <c r="AFU77" s="143"/>
      <c r="AFV77" s="143"/>
      <c r="AFW77" s="143"/>
      <c r="AFX77" s="143"/>
      <c r="AFY77" s="143"/>
      <c r="AFZ77" s="143"/>
      <c r="AGA77" s="143"/>
      <c r="AGB77" s="143"/>
      <c r="AGC77" s="143"/>
      <c r="AGD77" s="143"/>
      <c r="AGE77" s="143"/>
      <c r="AGF77" s="143"/>
      <c r="AGG77" s="143"/>
      <c r="AGH77" s="143"/>
      <c r="AGI77" s="143"/>
      <c r="AGJ77" s="143"/>
      <c r="AGK77" s="143"/>
      <c r="AGL77" s="143"/>
      <c r="AGM77" s="143"/>
      <c r="AGN77" s="143"/>
      <c r="AGO77" s="143"/>
      <c r="AGP77" s="143"/>
      <c r="AGQ77" s="143"/>
      <c r="AGR77" s="143"/>
      <c r="AGS77" s="143"/>
      <c r="AGT77" s="143"/>
      <c r="AGU77" s="143"/>
      <c r="AGV77" s="143"/>
      <c r="AGW77" s="143"/>
      <c r="AGX77" s="143"/>
      <c r="AGY77" s="143"/>
      <c r="AGZ77" s="143"/>
      <c r="AHA77" s="143"/>
      <c r="AHB77" s="143"/>
      <c r="AHC77" s="143"/>
      <c r="AHD77" s="143"/>
      <c r="AHE77" s="143"/>
      <c r="AHF77" s="143"/>
      <c r="AHG77" s="143"/>
      <c r="AHH77" s="143"/>
      <c r="AHI77" s="143"/>
      <c r="AHJ77" s="143"/>
      <c r="AHK77" s="143"/>
      <c r="AHL77" s="143"/>
      <c r="AHM77" s="143"/>
      <c r="AHN77" s="143"/>
      <c r="AHO77" s="143"/>
      <c r="AHP77" s="143"/>
      <c r="AHQ77" s="143"/>
      <c r="AHR77" s="143"/>
      <c r="AHS77" s="143"/>
      <c r="AHT77" s="143"/>
      <c r="AHU77" s="143"/>
      <c r="AHV77" s="143"/>
      <c r="AHW77" s="143"/>
      <c r="AHX77" s="143"/>
      <c r="AHY77" s="143"/>
      <c r="AHZ77" s="143"/>
      <c r="AIA77" s="143"/>
      <c r="AIB77" s="143"/>
      <c r="AIC77" s="143"/>
      <c r="AID77" s="143"/>
      <c r="AIE77" s="143"/>
      <c r="AIF77" s="143"/>
      <c r="AIG77" s="143"/>
      <c r="AIH77" s="143"/>
      <c r="AII77" s="143"/>
      <c r="AIJ77" s="143"/>
      <c r="AIK77" s="143"/>
      <c r="AIL77" s="143"/>
      <c r="AIM77" s="143"/>
      <c r="AIN77" s="143"/>
      <c r="AIO77" s="143"/>
      <c r="AIP77" s="143"/>
      <c r="AIQ77" s="143"/>
      <c r="AIR77" s="143"/>
      <c r="AIS77" s="143"/>
      <c r="AIT77" s="143"/>
      <c r="AIU77" s="143"/>
      <c r="AIV77" s="143"/>
      <c r="AIW77" s="143"/>
      <c r="AIX77" s="143"/>
      <c r="AIY77" s="143"/>
      <c r="AIZ77" s="143"/>
      <c r="AJA77" s="143"/>
      <c r="AJB77" s="143"/>
      <c r="AJC77" s="143"/>
      <c r="AJD77" s="143"/>
      <c r="AJE77" s="143"/>
      <c r="AJF77" s="143"/>
      <c r="AJG77" s="143"/>
      <c r="AJH77" s="143"/>
      <c r="AJI77" s="143"/>
      <c r="AJJ77" s="143"/>
      <c r="AJK77" s="143"/>
      <c r="AJL77" s="143"/>
      <c r="AJM77" s="143"/>
      <c r="AJN77" s="143"/>
      <c r="AJO77" s="143"/>
      <c r="AJP77" s="143"/>
      <c r="AJQ77" s="143"/>
      <c r="AJR77" s="143"/>
      <c r="AJS77" s="143"/>
      <c r="AJT77" s="143"/>
      <c r="AJU77" s="143"/>
      <c r="AJV77" s="143"/>
      <c r="AJW77" s="143"/>
      <c r="AJX77" s="143"/>
      <c r="AJY77" s="143"/>
      <c r="AJZ77" s="143"/>
      <c r="AKA77" s="143"/>
      <c r="AKB77" s="143"/>
      <c r="AKC77" s="143"/>
      <c r="AKD77" s="143"/>
      <c r="AKE77" s="143"/>
      <c r="AKF77" s="143"/>
      <c r="AKG77" s="143"/>
      <c r="AKH77" s="143"/>
      <c r="AKI77" s="143"/>
      <c r="AKJ77" s="143"/>
      <c r="AKK77" s="143"/>
      <c r="AKL77" s="143"/>
      <c r="AKM77" s="143"/>
      <c r="AKN77" s="143"/>
      <c r="AKO77" s="143"/>
      <c r="AKP77" s="143"/>
      <c r="AKQ77" s="143"/>
      <c r="AKR77" s="143"/>
      <c r="AKS77" s="143"/>
      <c r="AKT77" s="143"/>
      <c r="AKU77" s="143"/>
      <c r="AKV77" s="143"/>
      <c r="AKW77" s="143"/>
      <c r="AKX77" s="143"/>
      <c r="AKY77" s="143"/>
      <c r="AKZ77" s="143"/>
      <c r="ALA77" s="143"/>
      <c r="ALB77" s="143"/>
      <c r="ALC77" s="143"/>
      <c r="ALD77" s="143"/>
      <c r="ALE77" s="143"/>
      <c r="ALF77" s="143"/>
      <c r="ALG77" s="143"/>
      <c r="ALH77" s="143"/>
      <c r="ALI77" s="143"/>
      <c r="ALJ77" s="143"/>
      <c r="ALK77" s="143"/>
      <c r="ALL77" s="143"/>
      <c r="ALM77" s="143"/>
      <c r="ALN77" s="143"/>
      <c r="ALO77" s="143"/>
      <c r="ALP77" s="143"/>
      <c r="ALQ77" s="143"/>
      <c r="ALR77" s="143"/>
      <c r="ALS77" s="143"/>
      <c r="ALT77" s="143"/>
      <c r="ALU77" s="143"/>
      <c r="ALV77" s="143"/>
      <c r="ALW77" s="143"/>
      <c r="ALX77" s="143"/>
      <c r="ALY77" s="143"/>
      <c r="ALZ77" s="143"/>
      <c r="AMA77" s="143"/>
      <c r="AMB77" s="143"/>
      <c r="AMC77" s="143"/>
      <c r="AMD77" s="143"/>
      <c r="AME77" s="143"/>
      <c r="AMF77" s="143"/>
      <c r="AMG77" s="143"/>
      <c r="AMH77" s="143"/>
      <c r="AMI77" s="143"/>
      <c r="AMJ77" s="143"/>
      <c r="AMK77" s="143"/>
    </row>
    <row r="78" spans="1:1025" s="21" customFormat="1" ht="36.6" customHeight="1">
      <c r="A78" s="17"/>
      <c r="B78" s="46" t="s">
        <v>115</v>
      </c>
      <c r="C78" s="46" t="s">
        <v>116</v>
      </c>
      <c r="D78" s="46" t="s">
        <v>117</v>
      </c>
      <c r="E78" s="47" t="s">
        <v>118</v>
      </c>
      <c r="F78" s="48">
        <f>G78</f>
        <v>1500000</v>
      </c>
      <c r="G78" s="100">
        <f>200000+1300000</f>
        <v>1500000</v>
      </c>
      <c r="H78" s="48">
        <v>0</v>
      </c>
      <c r="I78" s="48">
        <v>0</v>
      </c>
      <c r="J78" s="49">
        <v>0</v>
      </c>
      <c r="K78" s="48">
        <v>0</v>
      </c>
      <c r="L78" s="160">
        <v>0</v>
      </c>
      <c r="M78" s="48">
        <v>0</v>
      </c>
      <c r="N78" s="48">
        <v>0</v>
      </c>
      <c r="O78" s="48">
        <v>0</v>
      </c>
      <c r="P78" s="48">
        <v>0</v>
      </c>
      <c r="Q78" s="50">
        <f t="shared" si="21"/>
        <v>1500000</v>
      </c>
      <c r="R78" s="17"/>
    </row>
    <row r="79" spans="1:1025" s="21" customFormat="1" ht="36.6" customHeight="1">
      <c r="A79" s="144"/>
      <c r="B79" s="158" t="s">
        <v>183</v>
      </c>
      <c r="C79" s="158" t="s">
        <v>182</v>
      </c>
      <c r="D79" s="196" t="s">
        <v>121</v>
      </c>
      <c r="E79" s="152" t="s">
        <v>181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f>L79</f>
        <v>649000</v>
      </c>
      <c r="L79" s="160">
        <v>649000</v>
      </c>
      <c r="M79" s="153">
        <v>0</v>
      </c>
      <c r="N79" s="153">
        <v>0</v>
      </c>
      <c r="O79" s="153">
        <v>0</v>
      </c>
      <c r="P79" s="153">
        <f>L79</f>
        <v>649000</v>
      </c>
      <c r="Q79" s="154">
        <f t="shared" si="21"/>
        <v>649000</v>
      </c>
      <c r="R79" s="144"/>
    </row>
    <row r="80" spans="1:1025" s="61" customFormat="1" ht="36.6" customHeight="1">
      <c r="A80" s="56"/>
      <c r="B80" s="158" t="s">
        <v>173</v>
      </c>
      <c r="C80" s="158" t="s">
        <v>169</v>
      </c>
      <c r="D80" s="184" t="s">
        <v>121</v>
      </c>
      <c r="E80" s="152" t="s">
        <v>148</v>
      </c>
      <c r="F80" s="153">
        <f>G80</f>
        <v>37000</v>
      </c>
      <c r="G80" s="121">
        <v>37000</v>
      </c>
      <c r="H80" s="153">
        <v>0</v>
      </c>
      <c r="I80" s="153">
        <v>0</v>
      </c>
      <c r="J80" s="49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4">
        <f t="shared" si="21"/>
        <v>37000</v>
      </c>
      <c r="R80" s="56"/>
    </row>
    <row r="81" spans="1:19" s="21" customFormat="1" ht="45.95" customHeight="1">
      <c r="A81" s="17"/>
      <c r="B81" s="46" t="s">
        <v>119</v>
      </c>
      <c r="C81" s="46" t="s">
        <v>120</v>
      </c>
      <c r="D81" s="46" t="s">
        <v>121</v>
      </c>
      <c r="E81" s="111" t="s">
        <v>122</v>
      </c>
      <c r="F81" s="48">
        <f>G81</f>
        <v>0</v>
      </c>
      <c r="G81" s="48">
        <v>0</v>
      </c>
      <c r="H81" s="48">
        <v>0</v>
      </c>
      <c r="I81" s="48">
        <v>0</v>
      </c>
      <c r="J81" s="49">
        <v>0</v>
      </c>
      <c r="K81" s="48">
        <f>M81</f>
        <v>7000</v>
      </c>
      <c r="L81" s="48">
        <v>0</v>
      </c>
      <c r="M81" s="100">
        <v>7000</v>
      </c>
      <c r="N81" s="48">
        <v>0</v>
      </c>
      <c r="O81" s="48">
        <v>0</v>
      </c>
      <c r="P81" s="48">
        <v>0</v>
      </c>
      <c r="Q81" s="50">
        <f t="shared" si="21"/>
        <v>7000</v>
      </c>
      <c r="R81" s="17"/>
    </row>
    <row r="82" spans="1:19" s="21" customFormat="1" ht="20.25" customHeight="1">
      <c r="A82" s="17"/>
      <c r="B82" s="101"/>
      <c r="C82" s="101" t="s">
        <v>174</v>
      </c>
      <c r="D82" s="101"/>
      <c r="E82" s="178" t="s">
        <v>164</v>
      </c>
      <c r="F82" s="36">
        <f>SUM(F83:F85)</f>
        <v>757529</v>
      </c>
      <c r="G82" s="147">
        <f t="shared" ref="G82:S82" si="22">SUM(G83:G85)</f>
        <v>757529</v>
      </c>
      <c r="H82" s="147">
        <f t="shared" si="22"/>
        <v>0</v>
      </c>
      <c r="I82" s="147">
        <f t="shared" si="22"/>
        <v>40967</v>
      </c>
      <c r="J82" s="147">
        <f t="shared" si="22"/>
        <v>0</v>
      </c>
      <c r="K82" s="147">
        <f t="shared" si="22"/>
        <v>15000</v>
      </c>
      <c r="L82" s="147">
        <f t="shared" si="22"/>
        <v>0</v>
      </c>
      <c r="M82" s="147">
        <f t="shared" si="22"/>
        <v>15000</v>
      </c>
      <c r="N82" s="147">
        <f t="shared" si="22"/>
        <v>0</v>
      </c>
      <c r="O82" s="147">
        <f t="shared" si="22"/>
        <v>0</v>
      </c>
      <c r="P82" s="147">
        <f t="shared" si="22"/>
        <v>0</v>
      </c>
      <c r="Q82" s="147">
        <f t="shared" si="22"/>
        <v>772529</v>
      </c>
      <c r="R82" s="147">
        <f t="shared" si="22"/>
        <v>0</v>
      </c>
      <c r="S82" s="147">
        <f t="shared" si="22"/>
        <v>0</v>
      </c>
    </row>
    <row r="83" spans="1:19" s="21" customFormat="1" ht="21.75" customHeight="1">
      <c r="A83" s="17"/>
      <c r="B83" s="46" t="s">
        <v>153</v>
      </c>
      <c r="C83" s="46" t="s">
        <v>154</v>
      </c>
      <c r="D83" s="176" t="s">
        <v>160</v>
      </c>
      <c r="E83" s="177" t="s">
        <v>161</v>
      </c>
      <c r="F83" s="48">
        <f>G83</f>
        <v>507500</v>
      </c>
      <c r="G83" s="100">
        <v>507500</v>
      </c>
      <c r="H83" s="153">
        <v>0</v>
      </c>
      <c r="I83" s="153">
        <v>0</v>
      </c>
      <c r="J83" s="49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50">
        <f>F83+K83</f>
        <v>507500</v>
      </c>
      <c r="R83" s="17"/>
    </row>
    <row r="84" spans="1:19" s="21" customFormat="1" ht="21.75" customHeight="1">
      <c r="A84" s="17"/>
      <c r="B84" s="46" t="s">
        <v>123</v>
      </c>
      <c r="C84" s="46" t="s">
        <v>124</v>
      </c>
      <c r="D84" s="46" t="s">
        <v>125</v>
      </c>
      <c r="E84" s="47" t="s">
        <v>126</v>
      </c>
      <c r="F84" s="48">
        <f>G84</f>
        <v>250029</v>
      </c>
      <c r="G84" s="100">
        <f>30029+220000</f>
        <v>250029</v>
      </c>
      <c r="H84" s="48">
        <v>0</v>
      </c>
      <c r="I84" s="100">
        <f>10000+10967+20000</f>
        <v>40967</v>
      </c>
      <c r="J84" s="49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50">
        <f>F84+K84</f>
        <v>250029</v>
      </c>
      <c r="R84" s="17"/>
    </row>
    <row r="85" spans="1:19" s="21" customFormat="1" ht="28.5" customHeight="1">
      <c r="A85" s="17"/>
      <c r="B85" s="46" t="s">
        <v>127</v>
      </c>
      <c r="C85" s="46" t="s">
        <v>128</v>
      </c>
      <c r="D85" s="46" t="s">
        <v>129</v>
      </c>
      <c r="E85" s="47" t="s">
        <v>130</v>
      </c>
      <c r="F85" s="48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f>M85</f>
        <v>15000</v>
      </c>
      <c r="L85" s="48">
        <v>0</v>
      </c>
      <c r="M85" s="100">
        <v>15000</v>
      </c>
      <c r="N85" s="48">
        <v>0</v>
      </c>
      <c r="O85" s="153">
        <v>0</v>
      </c>
      <c r="P85" s="153">
        <v>0</v>
      </c>
      <c r="Q85" s="154">
        <f>F85+K85</f>
        <v>15000</v>
      </c>
      <c r="R85" s="17"/>
    </row>
    <row r="86" spans="1:19" s="21" customFormat="1" ht="21.75" hidden="1" customHeight="1">
      <c r="A86" s="17"/>
      <c r="B86" s="101"/>
      <c r="C86" s="101"/>
      <c r="D86" s="101"/>
      <c r="E86" s="35"/>
      <c r="F86" s="36"/>
      <c r="G86" s="36"/>
      <c r="H86" s="36"/>
      <c r="I86" s="36"/>
      <c r="J86" s="36"/>
      <c r="K86" s="79"/>
      <c r="L86" s="79"/>
      <c r="M86" s="79"/>
      <c r="N86" s="79"/>
      <c r="O86" s="79"/>
      <c r="P86" s="79"/>
      <c r="Q86" s="50"/>
      <c r="R86" s="17"/>
    </row>
    <row r="87" spans="1:19" s="118" customFormat="1" ht="18.75" hidden="1" customHeight="1">
      <c r="A87" s="112"/>
      <c r="B87" s="102"/>
      <c r="C87" s="103"/>
      <c r="D87" s="102"/>
      <c r="E87" s="113"/>
      <c r="F87" s="114"/>
      <c r="G87" s="115"/>
      <c r="H87" s="115"/>
      <c r="I87" s="115"/>
      <c r="J87" s="116"/>
      <c r="K87" s="115"/>
      <c r="L87" s="115"/>
      <c r="M87" s="115"/>
      <c r="N87" s="115"/>
      <c r="O87" s="115"/>
      <c r="P87" s="115"/>
      <c r="Q87" s="117"/>
      <c r="R87" s="112"/>
    </row>
    <row r="88" spans="1:19" s="32" customFormat="1" ht="30" customHeight="1">
      <c r="A88" s="26"/>
      <c r="B88" s="27" t="s">
        <v>136</v>
      </c>
      <c r="C88" s="28"/>
      <c r="D88" s="29"/>
      <c r="E88" s="30" t="s">
        <v>137</v>
      </c>
      <c r="F88" s="31">
        <f>F89</f>
        <v>5309460</v>
      </c>
      <c r="G88" s="31">
        <f t="shared" ref="G88:Q88" si="23">G89</f>
        <v>4309460</v>
      </c>
      <c r="H88" s="31">
        <f t="shared" si="23"/>
        <v>600000</v>
      </c>
      <c r="I88" s="31">
        <f t="shared" si="23"/>
        <v>26219</v>
      </c>
      <c r="J88" s="31">
        <f t="shared" si="23"/>
        <v>0</v>
      </c>
      <c r="K88" s="31">
        <f t="shared" si="23"/>
        <v>700000</v>
      </c>
      <c r="L88" s="31">
        <f t="shared" si="23"/>
        <v>700000</v>
      </c>
      <c r="M88" s="31">
        <f t="shared" si="23"/>
        <v>0</v>
      </c>
      <c r="N88" s="31">
        <f t="shared" si="23"/>
        <v>0</v>
      </c>
      <c r="O88" s="31">
        <f t="shared" si="23"/>
        <v>0</v>
      </c>
      <c r="P88" s="31">
        <f t="shared" si="23"/>
        <v>700000</v>
      </c>
      <c r="Q88" s="31">
        <f t="shared" si="23"/>
        <v>6009460</v>
      </c>
      <c r="R88" s="31">
        <f t="shared" ref="R88:S88" si="24">R89</f>
        <v>0</v>
      </c>
      <c r="S88" s="31">
        <f t="shared" si="24"/>
        <v>0</v>
      </c>
    </row>
    <row r="89" spans="1:19" s="21" customFormat="1" ht="25.5" customHeight="1">
      <c r="A89" s="17"/>
      <c r="B89" s="33" t="s">
        <v>138</v>
      </c>
      <c r="C89" s="34"/>
      <c r="D89" s="19"/>
      <c r="E89" s="35" t="s">
        <v>137</v>
      </c>
      <c r="F89" s="36">
        <f>F90+F98+F92</f>
        <v>5309460</v>
      </c>
      <c r="G89" s="36">
        <f t="shared" ref="G89:P89" si="25">G90+G98</f>
        <v>4309460</v>
      </c>
      <c r="H89" s="36">
        <f t="shared" si="25"/>
        <v>600000</v>
      </c>
      <c r="I89" s="36">
        <f t="shared" si="25"/>
        <v>26219</v>
      </c>
      <c r="J89" s="36">
        <f t="shared" si="25"/>
        <v>0</v>
      </c>
      <c r="K89" s="36">
        <f t="shared" si="25"/>
        <v>700000</v>
      </c>
      <c r="L89" s="36">
        <f t="shared" si="25"/>
        <v>700000</v>
      </c>
      <c r="M89" s="36">
        <f t="shared" si="25"/>
        <v>0</v>
      </c>
      <c r="N89" s="36">
        <f t="shared" si="25"/>
        <v>0</v>
      </c>
      <c r="O89" s="36">
        <f t="shared" si="25"/>
        <v>0</v>
      </c>
      <c r="P89" s="36">
        <f t="shared" si="25"/>
        <v>700000</v>
      </c>
      <c r="Q89" s="36">
        <f>K89+F89</f>
        <v>6009460</v>
      </c>
      <c r="R89" s="17"/>
    </row>
    <row r="90" spans="1:19" s="21" customFormat="1" ht="15.75" customHeight="1">
      <c r="A90" s="17"/>
      <c r="B90" s="33"/>
      <c r="C90" s="33" t="s">
        <v>27</v>
      </c>
      <c r="D90" s="19"/>
      <c r="E90" s="35" t="s">
        <v>28</v>
      </c>
      <c r="F90" s="36">
        <f t="shared" ref="F90:P90" si="26">F91</f>
        <v>800000</v>
      </c>
      <c r="G90" s="36">
        <f t="shared" si="26"/>
        <v>800000</v>
      </c>
      <c r="H90" s="36">
        <f t="shared" si="26"/>
        <v>600000</v>
      </c>
      <c r="I90" s="36">
        <f t="shared" si="26"/>
        <v>26219</v>
      </c>
      <c r="J90" s="36">
        <f t="shared" si="26"/>
        <v>0</v>
      </c>
      <c r="K90" s="36">
        <f t="shared" si="26"/>
        <v>0</v>
      </c>
      <c r="L90" s="36">
        <f t="shared" si="26"/>
        <v>0</v>
      </c>
      <c r="M90" s="36">
        <f t="shared" si="26"/>
        <v>0</v>
      </c>
      <c r="N90" s="36">
        <f t="shared" si="26"/>
        <v>0</v>
      </c>
      <c r="O90" s="36">
        <f t="shared" si="26"/>
        <v>0</v>
      </c>
      <c r="P90" s="36">
        <f t="shared" si="26"/>
        <v>0</v>
      </c>
      <c r="Q90" s="109">
        <f>F90+K90</f>
        <v>800000</v>
      </c>
      <c r="R90" s="17"/>
    </row>
    <row r="91" spans="1:19" s="84" customFormat="1" ht="45" customHeight="1">
      <c r="A91" s="80"/>
      <c r="B91" s="81">
        <v>3710160</v>
      </c>
      <c r="C91" s="81" t="s">
        <v>30</v>
      </c>
      <c r="D91" s="81" t="s">
        <v>31</v>
      </c>
      <c r="E91" s="119" t="s">
        <v>32</v>
      </c>
      <c r="F91" s="120">
        <f>G91</f>
        <v>800000</v>
      </c>
      <c r="G91" s="121">
        <v>800000</v>
      </c>
      <c r="H91" s="121">
        <v>600000</v>
      </c>
      <c r="I91" s="122">
        <f>15000+11219</f>
        <v>26219</v>
      </c>
      <c r="J91" s="120">
        <v>0</v>
      </c>
      <c r="K91" s="120">
        <f>M91</f>
        <v>0</v>
      </c>
      <c r="L91" s="120">
        <v>0</v>
      </c>
      <c r="M91" s="123">
        <v>0</v>
      </c>
      <c r="N91" s="120">
        <v>0</v>
      </c>
      <c r="O91" s="120">
        <v>0</v>
      </c>
      <c r="P91" s="120">
        <v>0</v>
      </c>
      <c r="Q91" s="120">
        <f>K91+F91</f>
        <v>800000</v>
      </c>
      <c r="R91" s="80"/>
    </row>
    <row r="92" spans="1:19" s="21" customFormat="1" ht="21.75" customHeight="1">
      <c r="A92" s="144"/>
      <c r="B92" s="163"/>
      <c r="C92" s="163" t="s">
        <v>131</v>
      </c>
      <c r="D92" s="163"/>
      <c r="E92" s="146" t="s">
        <v>132</v>
      </c>
      <c r="F92" s="147">
        <f t="shared" ref="F92:P92" si="27">F93</f>
        <v>1000000</v>
      </c>
      <c r="G92" s="147">
        <f t="shared" si="27"/>
        <v>0</v>
      </c>
      <c r="H92" s="147">
        <f t="shared" si="27"/>
        <v>0</v>
      </c>
      <c r="I92" s="147">
        <f t="shared" si="27"/>
        <v>0</v>
      </c>
      <c r="J92" s="147">
        <f t="shared" si="27"/>
        <v>0</v>
      </c>
      <c r="K92" s="161">
        <f t="shared" si="27"/>
        <v>0</v>
      </c>
      <c r="L92" s="161">
        <f t="shared" si="27"/>
        <v>0</v>
      </c>
      <c r="M92" s="161">
        <f t="shared" si="27"/>
        <v>0</v>
      </c>
      <c r="N92" s="161">
        <f t="shared" si="27"/>
        <v>0</v>
      </c>
      <c r="O92" s="161">
        <f t="shared" si="27"/>
        <v>0</v>
      </c>
      <c r="P92" s="161">
        <f t="shared" si="27"/>
        <v>0</v>
      </c>
      <c r="Q92" s="109">
        <f>F92+K92</f>
        <v>1000000</v>
      </c>
      <c r="R92" s="144"/>
    </row>
    <row r="93" spans="1:19" s="84" customFormat="1" ht="18.75" customHeight="1">
      <c r="A93" s="80"/>
      <c r="B93" s="85" t="s">
        <v>133</v>
      </c>
      <c r="C93" s="139">
        <v>8700</v>
      </c>
      <c r="D93" s="85" t="s">
        <v>134</v>
      </c>
      <c r="E93" s="171" t="s">
        <v>135</v>
      </c>
      <c r="F93" s="121">
        <f>500000+500000</f>
        <v>1000000</v>
      </c>
      <c r="G93" s="164">
        <v>0</v>
      </c>
      <c r="H93" s="164">
        <v>0</v>
      </c>
      <c r="I93" s="164">
        <v>0</v>
      </c>
      <c r="J93" s="168">
        <v>0</v>
      </c>
      <c r="K93" s="164">
        <v>0</v>
      </c>
      <c r="L93" s="164">
        <v>0</v>
      </c>
      <c r="M93" s="164">
        <v>0</v>
      </c>
      <c r="N93" s="164">
        <v>0</v>
      </c>
      <c r="O93" s="164">
        <v>0</v>
      </c>
      <c r="P93" s="164">
        <v>0</v>
      </c>
      <c r="Q93" s="165">
        <f>F93+K93</f>
        <v>1000000</v>
      </c>
      <c r="R93" s="80"/>
    </row>
    <row r="94" spans="1:19" s="21" customFormat="1" ht="33.75" customHeight="1">
      <c r="A94" s="144"/>
      <c r="B94" s="206" t="s">
        <v>45</v>
      </c>
      <c r="C94" s="206" t="s">
        <v>46</v>
      </c>
      <c r="D94" s="206" t="s">
        <v>15</v>
      </c>
      <c r="E94" s="206" t="s">
        <v>47</v>
      </c>
      <c r="F94" s="204" t="s">
        <v>10</v>
      </c>
      <c r="G94" s="204"/>
      <c r="H94" s="204"/>
      <c r="I94" s="204"/>
      <c r="J94" s="204"/>
      <c r="K94" s="204" t="s">
        <v>3</v>
      </c>
      <c r="L94" s="204"/>
      <c r="M94" s="204"/>
      <c r="N94" s="204"/>
      <c r="O94" s="204"/>
      <c r="P94" s="204"/>
      <c r="Q94" s="204" t="s">
        <v>17</v>
      </c>
      <c r="R94" s="144"/>
    </row>
    <row r="95" spans="1:19" s="21" customFormat="1" ht="48.75" customHeight="1">
      <c r="A95" s="144"/>
      <c r="B95" s="206"/>
      <c r="C95" s="206"/>
      <c r="D95" s="206"/>
      <c r="E95" s="206"/>
      <c r="F95" s="204" t="s">
        <v>2</v>
      </c>
      <c r="G95" s="205" t="s">
        <v>18</v>
      </c>
      <c r="H95" s="206" t="s">
        <v>19</v>
      </c>
      <c r="I95" s="206"/>
      <c r="J95" s="205" t="s">
        <v>20</v>
      </c>
      <c r="K95" s="204" t="s">
        <v>2</v>
      </c>
      <c r="L95" s="205" t="s">
        <v>21</v>
      </c>
      <c r="M95" s="205" t="s">
        <v>18</v>
      </c>
      <c r="N95" s="206" t="s">
        <v>19</v>
      </c>
      <c r="O95" s="206"/>
      <c r="P95" s="205" t="s">
        <v>20</v>
      </c>
      <c r="Q95" s="204"/>
      <c r="R95" s="144"/>
    </row>
    <row r="96" spans="1:19" s="21" customFormat="1" ht="48.75" customHeight="1">
      <c r="A96" s="144"/>
      <c r="B96" s="206"/>
      <c r="C96" s="206"/>
      <c r="D96" s="206"/>
      <c r="E96" s="206"/>
      <c r="F96" s="204"/>
      <c r="G96" s="205"/>
      <c r="H96" s="172" t="s">
        <v>22</v>
      </c>
      <c r="I96" s="172" t="s">
        <v>23</v>
      </c>
      <c r="J96" s="205"/>
      <c r="K96" s="204"/>
      <c r="L96" s="205"/>
      <c r="M96" s="205"/>
      <c r="N96" s="172" t="s">
        <v>22</v>
      </c>
      <c r="O96" s="172" t="s">
        <v>23</v>
      </c>
      <c r="P96" s="205"/>
      <c r="Q96" s="204"/>
      <c r="R96" s="144"/>
    </row>
    <row r="97" spans="1:1025" s="21" customFormat="1" ht="17.25" customHeight="1">
      <c r="A97" s="144"/>
      <c r="B97" s="172">
        <v>1</v>
      </c>
      <c r="C97" s="24">
        <v>2</v>
      </c>
      <c r="D97" s="24">
        <v>3</v>
      </c>
      <c r="E97" s="172">
        <v>4</v>
      </c>
      <c r="F97" s="173">
        <v>5</v>
      </c>
      <c r="G97" s="174">
        <v>6</v>
      </c>
      <c r="H97" s="172">
        <v>7</v>
      </c>
      <c r="I97" s="65">
        <v>8</v>
      </c>
      <c r="J97" s="66">
        <v>9</v>
      </c>
      <c r="K97" s="65">
        <v>10</v>
      </c>
      <c r="L97" s="67">
        <v>11</v>
      </c>
      <c r="M97" s="67">
        <v>12</v>
      </c>
      <c r="N97" s="65">
        <v>13</v>
      </c>
      <c r="O97" s="65">
        <v>14</v>
      </c>
      <c r="P97" s="67">
        <v>15</v>
      </c>
      <c r="Q97" s="175">
        <v>16</v>
      </c>
      <c r="R97" s="144"/>
    </row>
    <row r="98" spans="1:1025" s="21" customFormat="1" ht="25.5" customHeight="1">
      <c r="A98" s="17"/>
      <c r="B98" s="124"/>
      <c r="C98" s="190">
        <v>9000</v>
      </c>
      <c r="D98" s="191"/>
      <c r="E98" s="192" t="s">
        <v>149</v>
      </c>
      <c r="F98" s="36">
        <f>SUM(F99:F100)</f>
        <v>3509460</v>
      </c>
      <c r="G98" s="147">
        <f t="shared" ref="G98:S98" si="28">SUM(G99:G100)</f>
        <v>3509460</v>
      </c>
      <c r="H98" s="147">
        <f t="shared" si="28"/>
        <v>0</v>
      </c>
      <c r="I98" s="147">
        <f t="shared" si="28"/>
        <v>0</v>
      </c>
      <c r="J98" s="147">
        <f t="shared" si="28"/>
        <v>0</v>
      </c>
      <c r="K98" s="147">
        <f>SUM(K99:K100)</f>
        <v>700000</v>
      </c>
      <c r="L98" s="147">
        <f t="shared" si="28"/>
        <v>700000</v>
      </c>
      <c r="M98" s="147">
        <f t="shared" si="28"/>
        <v>0</v>
      </c>
      <c r="N98" s="147">
        <f t="shared" si="28"/>
        <v>0</v>
      </c>
      <c r="O98" s="147">
        <f t="shared" si="28"/>
        <v>0</v>
      </c>
      <c r="P98" s="147">
        <f t="shared" si="28"/>
        <v>700000</v>
      </c>
      <c r="Q98" s="147">
        <f t="shared" si="28"/>
        <v>4209460</v>
      </c>
      <c r="R98" s="147">
        <f t="shared" si="28"/>
        <v>0</v>
      </c>
      <c r="S98" s="147">
        <f t="shared" si="28"/>
        <v>0</v>
      </c>
    </row>
    <row r="99" spans="1:1025" s="129" customFormat="1" ht="25.5" customHeight="1">
      <c r="A99" s="125"/>
      <c r="B99" s="126">
        <v>3719770</v>
      </c>
      <c r="C99" s="126" t="s">
        <v>139</v>
      </c>
      <c r="D99" s="126" t="s">
        <v>140</v>
      </c>
      <c r="E99" s="127" t="s">
        <v>141</v>
      </c>
      <c r="F99" s="95">
        <f>G99</f>
        <v>2986960</v>
      </c>
      <c r="G99" s="39">
        <f>1386960+800000+700000+100000</f>
        <v>2986960</v>
      </c>
      <c r="H99" s="95">
        <v>0</v>
      </c>
      <c r="I99" s="95">
        <v>0</v>
      </c>
      <c r="J99" s="95">
        <v>0</v>
      </c>
      <c r="K99" s="148">
        <f>L99</f>
        <v>700000</v>
      </c>
      <c r="L99" s="186">
        <v>700000</v>
      </c>
      <c r="M99" s="95">
        <v>0</v>
      </c>
      <c r="N99" s="95">
        <v>0</v>
      </c>
      <c r="O99" s="95">
        <v>0</v>
      </c>
      <c r="P99" s="95">
        <f>L99</f>
        <v>700000</v>
      </c>
      <c r="Q99" s="128">
        <f>F99+K99</f>
        <v>3686960</v>
      </c>
      <c r="R99" s="125"/>
    </row>
    <row r="100" spans="1:1025" s="142" customFormat="1" ht="33.75">
      <c r="A100" s="144"/>
      <c r="B100" s="158" t="s">
        <v>170</v>
      </c>
      <c r="C100" s="184">
        <v>9800</v>
      </c>
      <c r="D100" s="184" t="s">
        <v>140</v>
      </c>
      <c r="E100" s="111" t="s">
        <v>150</v>
      </c>
      <c r="F100" s="153">
        <f>G100</f>
        <v>522500</v>
      </c>
      <c r="G100" s="188">
        <f>285000+237500</f>
        <v>522500</v>
      </c>
      <c r="H100" s="148">
        <v>0</v>
      </c>
      <c r="I100" s="148">
        <v>0</v>
      </c>
      <c r="J100" s="148">
        <v>0</v>
      </c>
      <c r="K100" s="148">
        <f>L100</f>
        <v>0</v>
      </c>
      <c r="L100" s="186">
        <v>0</v>
      </c>
      <c r="M100" s="187">
        <v>0</v>
      </c>
      <c r="N100" s="187">
        <v>0</v>
      </c>
      <c r="O100" s="187">
        <v>0</v>
      </c>
      <c r="P100" s="187">
        <f>L100</f>
        <v>0</v>
      </c>
      <c r="Q100" s="153">
        <f>F100+K100</f>
        <v>522500</v>
      </c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  <c r="EO100" s="143"/>
      <c r="EP100" s="143"/>
      <c r="EQ100" s="143"/>
      <c r="ER100" s="143"/>
      <c r="ES100" s="143"/>
      <c r="ET100" s="143"/>
      <c r="EU100" s="143"/>
      <c r="EV100" s="143"/>
      <c r="EW100" s="143"/>
      <c r="EX100" s="143"/>
      <c r="EY100" s="143"/>
      <c r="EZ100" s="143"/>
      <c r="FA100" s="143"/>
      <c r="FB100" s="143"/>
      <c r="FC100" s="143"/>
      <c r="FD100" s="143"/>
      <c r="FE100" s="143"/>
      <c r="FF100" s="143"/>
      <c r="FG100" s="143"/>
      <c r="FH100" s="143"/>
      <c r="FI100" s="143"/>
      <c r="FJ100" s="143"/>
      <c r="FK100" s="143"/>
      <c r="FL100" s="143"/>
      <c r="FM100" s="143"/>
      <c r="FN100" s="143"/>
      <c r="FO100" s="143"/>
      <c r="FP100" s="143"/>
      <c r="FQ100" s="143"/>
      <c r="FR100" s="143"/>
      <c r="FS100" s="143"/>
      <c r="FT100" s="143"/>
      <c r="FU100" s="143"/>
      <c r="FV100" s="143"/>
      <c r="FW100" s="143"/>
      <c r="FX100" s="143"/>
      <c r="FY100" s="143"/>
      <c r="FZ100" s="143"/>
      <c r="GA100" s="143"/>
      <c r="GB100" s="143"/>
      <c r="GC100" s="143"/>
      <c r="GD100" s="143"/>
      <c r="GE100" s="143"/>
      <c r="GF100" s="143"/>
      <c r="GG100" s="143"/>
      <c r="GH100" s="143"/>
      <c r="GI100" s="143"/>
      <c r="GJ100" s="143"/>
      <c r="GK100" s="143"/>
      <c r="GL100" s="143"/>
      <c r="GM100" s="143"/>
      <c r="GN100" s="143"/>
      <c r="GO100" s="143"/>
      <c r="GP100" s="143"/>
      <c r="GQ100" s="143"/>
      <c r="GR100" s="143"/>
      <c r="GS100" s="143"/>
      <c r="GT100" s="143"/>
      <c r="GU100" s="143"/>
      <c r="GV100" s="143"/>
      <c r="GW100" s="143"/>
      <c r="GX100" s="143"/>
      <c r="GY100" s="143"/>
      <c r="GZ100" s="143"/>
      <c r="HA100" s="143"/>
      <c r="HB100" s="143"/>
      <c r="HC100" s="143"/>
      <c r="HD100" s="143"/>
      <c r="HE100" s="143"/>
      <c r="HF100" s="143"/>
      <c r="HG100" s="143"/>
      <c r="HH100" s="143"/>
      <c r="HI100" s="143"/>
      <c r="HJ100" s="143"/>
      <c r="HK100" s="143"/>
      <c r="HL100" s="143"/>
      <c r="HM100" s="143"/>
      <c r="HN100" s="143"/>
      <c r="HO100" s="143"/>
      <c r="HP100" s="143"/>
      <c r="HQ100" s="143"/>
      <c r="HR100" s="143"/>
      <c r="HS100" s="143"/>
      <c r="HT100" s="143"/>
      <c r="HU100" s="143"/>
      <c r="HV100" s="143"/>
      <c r="HW100" s="143"/>
      <c r="HX100" s="143"/>
      <c r="HY100" s="143"/>
      <c r="HZ100" s="143"/>
      <c r="IA100" s="143"/>
      <c r="IB100" s="143"/>
      <c r="IC100" s="143"/>
      <c r="ID100" s="143"/>
      <c r="IE100" s="143"/>
      <c r="IF100" s="143"/>
      <c r="IG100" s="143"/>
      <c r="IH100" s="143"/>
      <c r="II100" s="143"/>
      <c r="IJ100" s="143"/>
      <c r="IK100" s="143"/>
      <c r="IL100" s="143"/>
      <c r="IM100" s="143"/>
      <c r="IN100" s="143"/>
      <c r="IO100" s="143"/>
      <c r="IP100" s="143"/>
      <c r="IQ100" s="143"/>
      <c r="IR100" s="143"/>
      <c r="IS100" s="143"/>
      <c r="IT100" s="143"/>
      <c r="IU100" s="143"/>
      <c r="IV100" s="143"/>
      <c r="IW100" s="143"/>
      <c r="IX100" s="143"/>
      <c r="IY100" s="143"/>
      <c r="IZ100" s="143"/>
      <c r="JA100" s="143"/>
      <c r="JB100" s="143"/>
      <c r="JC100" s="143"/>
      <c r="JD100" s="143"/>
      <c r="JE100" s="143"/>
      <c r="JF100" s="143"/>
      <c r="JG100" s="143"/>
      <c r="JH100" s="143"/>
      <c r="JI100" s="143"/>
      <c r="JJ100" s="143"/>
      <c r="JK100" s="143"/>
      <c r="JL100" s="143"/>
      <c r="JM100" s="143"/>
      <c r="JN100" s="143"/>
      <c r="JO100" s="143"/>
      <c r="JP100" s="143"/>
      <c r="JQ100" s="143"/>
      <c r="JR100" s="143"/>
      <c r="JS100" s="143"/>
      <c r="JT100" s="143"/>
      <c r="JU100" s="143"/>
      <c r="JV100" s="143"/>
      <c r="JW100" s="143"/>
      <c r="JX100" s="143"/>
      <c r="JY100" s="143"/>
      <c r="JZ100" s="143"/>
      <c r="KA100" s="143"/>
      <c r="KB100" s="143"/>
      <c r="KC100" s="143"/>
      <c r="KD100" s="143"/>
      <c r="KE100" s="143"/>
      <c r="KF100" s="143"/>
      <c r="KG100" s="143"/>
      <c r="KH100" s="143"/>
      <c r="KI100" s="143"/>
      <c r="KJ100" s="143"/>
      <c r="KK100" s="143"/>
      <c r="KL100" s="143"/>
      <c r="KM100" s="143"/>
      <c r="KN100" s="143"/>
      <c r="KO100" s="143"/>
      <c r="KP100" s="143"/>
      <c r="KQ100" s="143"/>
      <c r="KR100" s="143"/>
      <c r="KS100" s="143"/>
      <c r="KT100" s="143"/>
      <c r="KU100" s="143"/>
      <c r="KV100" s="143"/>
      <c r="KW100" s="143"/>
      <c r="KX100" s="143"/>
      <c r="KY100" s="143"/>
      <c r="KZ100" s="143"/>
      <c r="LA100" s="143"/>
      <c r="LB100" s="143"/>
      <c r="LC100" s="143"/>
      <c r="LD100" s="143"/>
      <c r="LE100" s="143"/>
      <c r="LF100" s="143"/>
      <c r="LG100" s="143"/>
      <c r="LH100" s="143"/>
      <c r="LI100" s="143"/>
      <c r="LJ100" s="143"/>
      <c r="LK100" s="143"/>
      <c r="LL100" s="143"/>
      <c r="LM100" s="143"/>
      <c r="LN100" s="143"/>
      <c r="LO100" s="143"/>
      <c r="LP100" s="143"/>
      <c r="LQ100" s="143"/>
      <c r="LR100" s="143"/>
      <c r="LS100" s="143"/>
      <c r="LT100" s="143"/>
      <c r="LU100" s="143"/>
      <c r="LV100" s="143"/>
      <c r="LW100" s="143"/>
      <c r="LX100" s="143"/>
      <c r="LY100" s="143"/>
      <c r="LZ100" s="143"/>
      <c r="MA100" s="143"/>
      <c r="MB100" s="143"/>
      <c r="MC100" s="143"/>
      <c r="MD100" s="143"/>
      <c r="ME100" s="143"/>
      <c r="MF100" s="143"/>
      <c r="MG100" s="143"/>
      <c r="MH100" s="143"/>
      <c r="MI100" s="143"/>
      <c r="MJ100" s="143"/>
      <c r="MK100" s="143"/>
      <c r="ML100" s="143"/>
      <c r="MM100" s="143"/>
      <c r="MN100" s="143"/>
      <c r="MO100" s="143"/>
      <c r="MP100" s="143"/>
      <c r="MQ100" s="143"/>
      <c r="MR100" s="143"/>
      <c r="MS100" s="143"/>
      <c r="MT100" s="143"/>
      <c r="MU100" s="143"/>
      <c r="MV100" s="143"/>
      <c r="MW100" s="143"/>
      <c r="MX100" s="143"/>
      <c r="MY100" s="143"/>
      <c r="MZ100" s="143"/>
      <c r="NA100" s="143"/>
      <c r="NB100" s="143"/>
      <c r="NC100" s="143"/>
      <c r="ND100" s="143"/>
      <c r="NE100" s="143"/>
      <c r="NF100" s="143"/>
      <c r="NG100" s="143"/>
      <c r="NH100" s="143"/>
      <c r="NI100" s="143"/>
      <c r="NJ100" s="143"/>
      <c r="NK100" s="143"/>
      <c r="NL100" s="143"/>
      <c r="NM100" s="143"/>
      <c r="NN100" s="143"/>
      <c r="NO100" s="143"/>
      <c r="NP100" s="143"/>
      <c r="NQ100" s="143"/>
      <c r="NR100" s="143"/>
      <c r="NS100" s="143"/>
      <c r="NT100" s="143"/>
      <c r="NU100" s="143"/>
      <c r="NV100" s="143"/>
      <c r="NW100" s="143"/>
      <c r="NX100" s="143"/>
      <c r="NY100" s="143"/>
      <c r="NZ100" s="143"/>
      <c r="OA100" s="143"/>
      <c r="OB100" s="143"/>
      <c r="OC100" s="143"/>
      <c r="OD100" s="143"/>
      <c r="OE100" s="143"/>
      <c r="OF100" s="143"/>
      <c r="OG100" s="143"/>
      <c r="OH100" s="143"/>
      <c r="OI100" s="143"/>
      <c r="OJ100" s="143"/>
      <c r="OK100" s="143"/>
      <c r="OL100" s="143"/>
      <c r="OM100" s="143"/>
      <c r="ON100" s="143"/>
      <c r="OO100" s="143"/>
      <c r="OP100" s="143"/>
      <c r="OQ100" s="143"/>
      <c r="OR100" s="143"/>
      <c r="OS100" s="143"/>
      <c r="OT100" s="143"/>
      <c r="OU100" s="143"/>
      <c r="OV100" s="143"/>
      <c r="OW100" s="143"/>
      <c r="OX100" s="143"/>
      <c r="OY100" s="143"/>
      <c r="OZ100" s="143"/>
      <c r="PA100" s="143"/>
      <c r="PB100" s="143"/>
      <c r="PC100" s="143"/>
      <c r="PD100" s="143"/>
      <c r="PE100" s="143"/>
      <c r="PF100" s="143"/>
      <c r="PG100" s="143"/>
      <c r="PH100" s="143"/>
      <c r="PI100" s="143"/>
      <c r="PJ100" s="143"/>
      <c r="PK100" s="143"/>
      <c r="PL100" s="143"/>
      <c r="PM100" s="143"/>
      <c r="PN100" s="143"/>
      <c r="PO100" s="143"/>
      <c r="PP100" s="143"/>
      <c r="PQ100" s="143"/>
      <c r="PR100" s="143"/>
      <c r="PS100" s="143"/>
      <c r="PT100" s="143"/>
      <c r="PU100" s="143"/>
      <c r="PV100" s="143"/>
      <c r="PW100" s="143"/>
      <c r="PX100" s="143"/>
      <c r="PY100" s="143"/>
      <c r="PZ100" s="143"/>
      <c r="QA100" s="143"/>
      <c r="QB100" s="143"/>
      <c r="QC100" s="143"/>
      <c r="QD100" s="143"/>
      <c r="QE100" s="143"/>
      <c r="QF100" s="143"/>
      <c r="QG100" s="143"/>
      <c r="QH100" s="143"/>
      <c r="QI100" s="143"/>
      <c r="QJ100" s="143"/>
      <c r="QK100" s="143"/>
      <c r="QL100" s="143"/>
      <c r="QM100" s="143"/>
      <c r="QN100" s="143"/>
      <c r="QO100" s="143"/>
      <c r="QP100" s="143"/>
      <c r="QQ100" s="143"/>
      <c r="QR100" s="143"/>
      <c r="QS100" s="143"/>
      <c r="QT100" s="143"/>
      <c r="QU100" s="143"/>
      <c r="QV100" s="143"/>
      <c r="QW100" s="143"/>
      <c r="QX100" s="143"/>
      <c r="QY100" s="143"/>
      <c r="QZ100" s="143"/>
      <c r="RA100" s="143"/>
      <c r="RB100" s="143"/>
      <c r="RC100" s="143"/>
      <c r="RD100" s="143"/>
      <c r="RE100" s="143"/>
      <c r="RF100" s="143"/>
      <c r="RG100" s="143"/>
      <c r="RH100" s="143"/>
      <c r="RI100" s="143"/>
      <c r="RJ100" s="143"/>
      <c r="RK100" s="143"/>
      <c r="RL100" s="143"/>
      <c r="RM100" s="143"/>
      <c r="RN100" s="143"/>
      <c r="RO100" s="143"/>
      <c r="RP100" s="143"/>
      <c r="RQ100" s="143"/>
      <c r="RR100" s="143"/>
      <c r="RS100" s="143"/>
      <c r="RT100" s="143"/>
      <c r="RU100" s="143"/>
      <c r="RV100" s="143"/>
      <c r="RW100" s="143"/>
      <c r="RX100" s="143"/>
      <c r="RY100" s="143"/>
      <c r="RZ100" s="143"/>
      <c r="SA100" s="143"/>
      <c r="SB100" s="143"/>
      <c r="SC100" s="143"/>
      <c r="SD100" s="143"/>
      <c r="SE100" s="143"/>
      <c r="SF100" s="143"/>
      <c r="SG100" s="143"/>
      <c r="SH100" s="143"/>
      <c r="SI100" s="143"/>
      <c r="SJ100" s="143"/>
      <c r="SK100" s="143"/>
      <c r="SL100" s="143"/>
      <c r="SM100" s="143"/>
      <c r="SN100" s="143"/>
      <c r="SO100" s="143"/>
      <c r="SP100" s="143"/>
      <c r="SQ100" s="143"/>
      <c r="SR100" s="143"/>
      <c r="SS100" s="143"/>
      <c r="ST100" s="143"/>
      <c r="SU100" s="143"/>
      <c r="SV100" s="143"/>
      <c r="SW100" s="143"/>
      <c r="SX100" s="143"/>
      <c r="SY100" s="143"/>
      <c r="SZ100" s="143"/>
      <c r="TA100" s="143"/>
      <c r="TB100" s="143"/>
      <c r="TC100" s="143"/>
      <c r="TD100" s="143"/>
      <c r="TE100" s="143"/>
      <c r="TF100" s="143"/>
      <c r="TG100" s="143"/>
      <c r="TH100" s="143"/>
      <c r="TI100" s="143"/>
      <c r="TJ100" s="143"/>
      <c r="TK100" s="143"/>
      <c r="TL100" s="143"/>
      <c r="TM100" s="143"/>
      <c r="TN100" s="143"/>
      <c r="TO100" s="143"/>
      <c r="TP100" s="143"/>
      <c r="TQ100" s="143"/>
      <c r="TR100" s="143"/>
      <c r="TS100" s="143"/>
      <c r="TT100" s="143"/>
      <c r="TU100" s="143"/>
      <c r="TV100" s="143"/>
      <c r="TW100" s="143"/>
      <c r="TX100" s="143"/>
      <c r="TY100" s="143"/>
      <c r="TZ100" s="143"/>
      <c r="UA100" s="143"/>
      <c r="UB100" s="143"/>
      <c r="UC100" s="143"/>
      <c r="UD100" s="143"/>
      <c r="UE100" s="143"/>
      <c r="UF100" s="143"/>
      <c r="UG100" s="143"/>
      <c r="UH100" s="143"/>
      <c r="UI100" s="143"/>
      <c r="UJ100" s="143"/>
      <c r="UK100" s="143"/>
      <c r="UL100" s="143"/>
      <c r="UM100" s="143"/>
      <c r="UN100" s="143"/>
      <c r="UO100" s="143"/>
      <c r="UP100" s="143"/>
      <c r="UQ100" s="143"/>
      <c r="UR100" s="143"/>
      <c r="US100" s="143"/>
      <c r="UT100" s="143"/>
      <c r="UU100" s="143"/>
      <c r="UV100" s="143"/>
      <c r="UW100" s="143"/>
      <c r="UX100" s="143"/>
      <c r="UY100" s="143"/>
      <c r="UZ100" s="143"/>
      <c r="VA100" s="143"/>
      <c r="VB100" s="143"/>
      <c r="VC100" s="143"/>
      <c r="VD100" s="143"/>
      <c r="VE100" s="143"/>
      <c r="VF100" s="143"/>
      <c r="VG100" s="143"/>
      <c r="VH100" s="143"/>
      <c r="VI100" s="143"/>
      <c r="VJ100" s="143"/>
      <c r="VK100" s="143"/>
      <c r="VL100" s="143"/>
      <c r="VM100" s="143"/>
      <c r="VN100" s="143"/>
      <c r="VO100" s="143"/>
      <c r="VP100" s="143"/>
      <c r="VQ100" s="143"/>
      <c r="VR100" s="143"/>
      <c r="VS100" s="143"/>
      <c r="VT100" s="143"/>
      <c r="VU100" s="143"/>
      <c r="VV100" s="143"/>
      <c r="VW100" s="143"/>
      <c r="VX100" s="143"/>
      <c r="VY100" s="143"/>
      <c r="VZ100" s="143"/>
      <c r="WA100" s="143"/>
      <c r="WB100" s="143"/>
      <c r="WC100" s="143"/>
      <c r="WD100" s="143"/>
      <c r="WE100" s="143"/>
      <c r="WF100" s="143"/>
      <c r="WG100" s="143"/>
      <c r="WH100" s="143"/>
      <c r="WI100" s="143"/>
      <c r="WJ100" s="143"/>
      <c r="WK100" s="143"/>
      <c r="WL100" s="143"/>
      <c r="WM100" s="143"/>
      <c r="WN100" s="143"/>
      <c r="WO100" s="143"/>
      <c r="WP100" s="143"/>
      <c r="WQ100" s="143"/>
      <c r="WR100" s="143"/>
      <c r="WS100" s="143"/>
      <c r="WT100" s="143"/>
      <c r="WU100" s="143"/>
      <c r="WV100" s="143"/>
      <c r="WW100" s="143"/>
      <c r="WX100" s="143"/>
      <c r="WY100" s="143"/>
      <c r="WZ100" s="143"/>
      <c r="XA100" s="143"/>
      <c r="XB100" s="143"/>
      <c r="XC100" s="143"/>
      <c r="XD100" s="143"/>
      <c r="XE100" s="143"/>
      <c r="XF100" s="143"/>
      <c r="XG100" s="143"/>
      <c r="XH100" s="143"/>
      <c r="XI100" s="143"/>
      <c r="XJ100" s="143"/>
      <c r="XK100" s="143"/>
      <c r="XL100" s="143"/>
      <c r="XM100" s="143"/>
      <c r="XN100" s="143"/>
      <c r="XO100" s="143"/>
      <c r="XP100" s="143"/>
      <c r="XQ100" s="143"/>
      <c r="XR100" s="143"/>
      <c r="XS100" s="143"/>
      <c r="XT100" s="143"/>
      <c r="XU100" s="143"/>
      <c r="XV100" s="143"/>
      <c r="XW100" s="143"/>
      <c r="XX100" s="143"/>
      <c r="XY100" s="143"/>
      <c r="XZ100" s="143"/>
      <c r="YA100" s="143"/>
      <c r="YB100" s="143"/>
      <c r="YC100" s="143"/>
      <c r="YD100" s="143"/>
      <c r="YE100" s="143"/>
      <c r="YF100" s="143"/>
      <c r="YG100" s="143"/>
      <c r="YH100" s="143"/>
      <c r="YI100" s="143"/>
      <c r="YJ100" s="143"/>
      <c r="YK100" s="143"/>
      <c r="YL100" s="143"/>
      <c r="YM100" s="143"/>
      <c r="YN100" s="143"/>
      <c r="YO100" s="143"/>
      <c r="YP100" s="143"/>
      <c r="YQ100" s="143"/>
      <c r="YR100" s="143"/>
      <c r="YS100" s="143"/>
      <c r="YT100" s="143"/>
      <c r="YU100" s="143"/>
      <c r="YV100" s="143"/>
      <c r="YW100" s="143"/>
      <c r="YX100" s="143"/>
      <c r="YY100" s="143"/>
      <c r="YZ100" s="143"/>
      <c r="ZA100" s="143"/>
      <c r="ZB100" s="143"/>
      <c r="ZC100" s="143"/>
      <c r="ZD100" s="143"/>
      <c r="ZE100" s="143"/>
      <c r="ZF100" s="143"/>
      <c r="ZG100" s="143"/>
      <c r="ZH100" s="143"/>
      <c r="ZI100" s="143"/>
      <c r="ZJ100" s="143"/>
      <c r="ZK100" s="143"/>
      <c r="ZL100" s="143"/>
      <c r="ZM100" s="143"/>
      <c r="ZN100" s="143"/>
      <c r="ZO100" s="143"/>
      <c r="ZP100" s="143"/>
      <c r="ZQ100" s="143"/>
      <c r="ZR100" s="143"/>
      <c r="ZS100" s="143"/>
      <c r="ZT100" s="143"/>
      <c r="ZU100" s="143"/>
      <c r="ZV100" s="143"/>
      <c r="ZW100" s="143"/>
      <c r="ZX100" s="143"/>
      <c r="ZY100" s="143"/>
      <c r="ZZ100" s="143"/>
      <c r="AAA100" s="143"/>
      <c r="AAB100" s="143"/>
      <c r="AAC100" s="143"/>
      <c r="AAD100" s="143"/>
      <c r="AAE100" s="143"/>
      <c r="AAF100" s="143"/>
      <c r="AAG100" s="143"/>
      <c r="AAH100" s="143"/>
      <c r="AAI100" s="143"/>
      <c r="AAJ100" s="143"/>
      <c r="AAK100" s="143"/>
      <c r="AAL100" s="143"/>
      <c r="AAM100" s="143"/>
      <c r="AAN100" s="143"/>
      <c r="AAO100" s="143"/>
      <c r="AAP100" s="143"/>
      <c r="AAQ100" s="143"/>
      <c r="AAR100" s="143"/>
      <c r="AAS100" s="143"/>
      <c r="AAT100" s="143"/>
      <c r="AAU100" s="143"/>
      <c r="AAV100" s="143"/>
      <c r="AAW100" s="143"/>
      <c r="AAX100" s="143"/>
      <c r="AAY100" s="143"/>
      <c r="AAZ100" s="143"/>
      <c r="ABA100" s="143"/>
      <c r="ABB100" s="143"/>
      <c r="ABC100" s="143"/>
      <c r="ABD100" s="143"/>
      <c r="ABE100" s="143"/>
      <c r="ABF100" s="143"/>
      <c r="ABG100" s="143"/>
      <c r="ABH100" s="143"/>
      <c r="ABI100" s="143"/>
      <c r="ABJ100" s="143"/>
      <c r="ABK100" s="143"/>
      <c r="ABL100" s="143"/>
      <c r="ABM100" s="143"/>
      <c r="ABN100" s="143"/>
      <c r="ABO100" s="143"/>
      <c r="ABP100" s="143"/>
      <c r="ABQ100" s="143"/>
      <c r="ABR100" s="143"/>
      <c r="ABS100" s="143"/>
      <c r="ABT100" s="143"/>
      <c r="ABU100" s="143"/>
      <c r="ABV100" s="143"/>
      <c r="ABW100" s="143"/>
      <c r="ABX100" s="143"/>
      <c r="ABY100" s="143"/>
      <c r="ABZ100" s="143"/>
      <c r="ACA100" s="143"/>
      <c r="ACB100" s="143"/>
      <c r="ACC100" s="143"/>
      <c r="ACD100" s="143"/>
      <c r="ACE100" s="143"/>
      <c r="ACF100" s="143"/>
      <c r="ACG100" s="143"/>
      <c r="ACH100" s="143"/>
      <c r="ACI100" s="143"/>
      <c r="ACJ100" s="143"/>
      <c r="ACK100" s="143"/>
      <c r="ACL100" s="143"/>
      <c r="ACM100" s="143"/>
      <c r="ACN100" s="143"/>
      <c r="ACO100" s="143"/>
      <c r="ACP100" s="143"/>
      <c r="ACQ100" s="143"/>
      <c r="ACR100" s="143"/>
      <c r="ACS100" s="143"/>
      <c r="ACT100" s="143"/>
      <c r="ACU100" s="143"/>
      <c r="ACV100" s="143"/>
      <c r="ACW100" s="143"/>
      <c r="ACX100" s="143"/>
      <c r="ACY100" s="143"/>
      <c r="ACZ100" s="143"/>
      <c r="ADA100" s="143"/>
      <c r="ADB100" s="143"/>
      <c r="ADC100" s="143"/>
      <c r="ADD100" s="143"/>
      <c r="ADE100" s="143"/>
      <c r="ADF100" s="143"/>
      <c r="ADG100" s="143"/>
      <c r="ADH100" s="143"/>
      <c r="ADI100" s="143"/>
      <c r="ADJ100" s="143"/>
      <c r="ADK100" s="143"/>
      <c r="ADL100" s="143"/>
      <c r="ADM100" s="143"/>
      <c r="ADN100" s="143"/>
      <c r="ADO100" s="143"/>
      <c r="ADP100" s="143"/>
      <c r="ADQ100" s="143"/>
      <c r="ADR100" s="143"/>
      <c r="ADS100" s="143"/>
      <c r="ADT100" s="143"/>
      <c r="ADU100" s="143"/>
      <c r="ADV100" s="143"/>
      <c r="ADW100" s="143"/>
      <c r="ADX100" s="143"/>
      <c r="ADY100" s="143"/>
      <c r="ADZ100" s="143"/>
      <c r="AEA100" s="143"/>
      <c r="AEB100" s="143"/>
      <c r="AEC100" s="143"/>
      <c r="AED100" s="143"/>
      <c r="AEE100" s="143"/>
      <c r="AEF100" s="143"/>
      <c r="AEG100" s="143"/>
      <c r="AEH100" s="143"/>
      <c r="AEI100" s="143"/>
      <c r="AEJ100" s="143"/>
      <c r="AEK100" s="143"/>
      <c r="AEL100" s="143"/>
      <c r="AEM100" s="143"/>
      <c r="AEN100" s="143"/>
      <c r="AEO100" s="143"/>
      <c r="AEP100" s="143"/>
      <c r="AEQ100" s="143"/>
      <c r="AER100" s="143"/>
      <c r="AES100" s="143"/>
      <c r="AET100" s="143"/>
      <c r="AEU100" s="143"/>
      <c r="AEV100" s="143"/>
      <c r="AEW100" s="143"/>
      <c r="AEX100" s="143"/>
      <c r="AEY100" s="143"/>
      <c r="AEZ100" s="143"/>
      <c r="AFA100" s="143"/>
      <c r="AFB100" s="143"/>
      <c r="AFC100" s="143"/>
      <c r="AFD100" s="143"/>
      <c r="AFE100" s="143"/>
      <c r="AFF100" s="143"/>
      <c r="AFG100" s="143"/>
      <c r="AFH100" s="143"/>
      <c r="AFI100" s="143"/>
      <c r="AFJ100" s="143"/>
      <c r="AFK100" s="143"/>
      <c r="AFL100" s="143"/>
      <c r="AFM100" s="143"/>
      <c r="AFN100" s="143"/>
      <c r="AFO100" s="143"/>
      <c r="AFP100" s="143"/>
      <c r="AFQ100" s="143"/>
      <c r="AFR100" s="143"/>
      <c r="AFS100" s="143"/>
      <c r="AFT100" s="143"/>
      <c r="AFU100" s="143"/>
      <c r="AFV100" s="143"/>
      <c r="AFW100" s="143"/>
      <c r="AFX100" s="143"/>
      <c r="AFY100" s="143"/>
      <c r="AFZ100" s="143"/>
      <c r="AGA100" s="143"/>
      <c r="AGB100" s="143"/>
      <c r="AGC100" s="143"/>
      <c r="AGD100" s="143"/>
      <c r="AGE100" s="143"/>
      <c r="AGF100" s="143"/>
      <c r="AGG100" s="143"/>
      <c r="AGH100" s="143"/>
      <c r="AGI100" s="143"/>
      <c r="AGJ100" s="143"/>
      <c r="AGK100" s="143"/>
      <c r="AGL100" s="143"/>
      <c r="AGM100" s="143"/>
      <c r="AGN100" s="143"/>
      <c r="AGO100" s="143"/>
      <c r="AGP100" s="143"/>
      <c r="AGQ100" s="143"/>
      <c r="AGR100" s="143"/>
      <c r="AGS100" s="143"/>
      <c r="AGT100" s="143"/>
      <c r="AGU100" s="143"/>
      <c r="AGV100" s="143"/>
      <c r="AGW100" s="143"/>
      <c r="AGX100" s="143"/>
      <c r="AGY100" s="143"/>
      <c r="AGZ100" s="143"/>
      <c r="AHA100" s="143"/>
      <c r="AHB100" s="143"/>
      <c r="AHC100" s="143"/>
      <c r="AHD100" s="143"/>
      <c r="AHE100" s="143"/>
      <c r="AHF100" s="143"/>
      <c r="AHG100" s="143"/>
      <c r="AHH100" s="143"/>
      <c r="AHI100" s="143"/>
      <c r="AHJ100" s="143"/>
      <c r="AHK100" s="143"/>
      <c r="AHL100" s="143"/>
      <c r="AHM100" s="143"/>
      <c r="AHN100" s="143"/>
      <c r="AHO100" s="143"/>
      <c r="AHP100" s="143"/>
      <c r="AHQ100" s="143"/>
      <c r="AHR100" s="143"/>
      <c r="AHS100" s="143"/>
      <c r="AHT100" s="143"/>
      <c r="AHU100" s="143"/>
      <c r="AHV100" s="143"/>
      <c r="AHW100" s="143"/>
      <c r="AHX100" s="143"/>
      <c r="AHY100" s="143"/>
      <c r="AHZ100" s="143"/>
      <c r="AIA100" s="143"/>
      <c r="AIB100" s="143"/>
      <c r="AIC100" s="143"/>
      <c r="AID100" s="143"/>
      <c r="AIE100" s="143"/>
      <c r="AIF100" s="143"/>
      <c r="AIG100" s="143"/>
      <c r="AIH100" s="143"/>
      <c r="AII100" s="143"/>
      <c r="AIJ100" s="143"/>
      <c r="AIK100" s="143"/>
      <c r="AIL100" s="143"/>
      <c r="AIM100" s="143"/>
      <c r="AIN100" s="143"/>
      <c r="AIO100" s="143"/>
      <c r="AIP100" s="143"/>
      <c r="AIQ100" s="143"/>
      <c r="AIR100" s="143"/>
      <c r="AIS100" s="143"/>
      <c r="AIT100" s="143"/>
      <c r="AIU100" s="143"/>
      <c r="AIV100" s="143"/>
      <c r="AIW100" s="143"/>
      <c r="AIX100" s="143"/>
      <c r="AIY100" s="143"/>
      <c r="AIZ100" s="143"/>
      <c r="AJA100" s="143"/>
      <c r="AJB100" s="143"/>
      <c r="AJC100" s="143"/>
      <c r="AJD100" s="143"/>
      <c r="AJE100" s="143"/>
      <c r="AJF100" s="143"/>
      <c r="AJG100" s="143"/>
      <c r="AJH100" s="143"/>
      <c r="AJI100" s="143"/>
      <c r="AJJ100" s="143"/>
      <c r="AJK100" s="143"/>
      <c r="AJL100" s="143"/>
      <c r="AJM100" s="143"/>
      <c r="AJN100" s="143"/>
      <c r="AJO100" s="143"/>
      <c r="AJP100" s="143"/>
      <c r="AJQ100" s="143"/>
      <c r="AJR100" s="143"/>
      <c r="AJS100" s="143"/>
      <c r="AJT100" s="143"/>
      <c r="AJU100" s="143"/>
      <c r="AJV100" s="143"/>
      <c r="AJW100" s="143"/>
      <c r="AJX100" s="143"/>
      <c r="AJY100" s="143"/>
      <c r="AJZ100" s="143"/>
      <c r="AKA100" s="143"/>
      <c r="AKB100" s="143"/>
      <c r="AKC100" s="143"/>
      <c r="AKD100" s="143"/>
      <c r="AKE100" s="143"/>
      <c r="AKF100" s="143"/>
      <c r="AKG100" s="143"/>
      <c r="AKH100" s="143"/>
      <c r="AKI100" s="143"/>
      <c r="AKJ100" s="143"/>
      <c r="AKK100" s="143"/>
      <c r="AKL100" s="143"/>
      <c r="AKM100" s="143"/>
      <c r="AKN100" s="143"/>
      <c r="AKO100" s="143"/>
      <c r="AKP100" s="143"/>
      <c r="AKQ100" s="143"/>
      <c r="AKR100" s="143"/>
      <c r="AKS100" s="143"/>
      <c r="AKT100" s="143"/>
      <c r="AKU100" s="143"/>
      <c r="AKV100" s="143"/>
      <c r="AKW100" s="143"/>
      <c r="AKX100" s="143"/>
      <c r="AKY100" s="143"/>
      <c r="AKZ100" s="143"/>
      <c r="ALA100" s="143"/>
      <c r="ALB100" s="143"/>
      <c r="ALC100" s="143"/>
      <c r="ALD100" s="143"/>
      <c r="ALE100" s="143"/>
      <c r="ALF100" s="143"/>
      <c r="ALG100" s="143"/>
      <c r="ALH100" s="143"/>
      <c r="ALI100" s="143"/>
      <c r="ALJ100" s="143"/>
      <c r="ALK100" s="143"/>
      <c r="ALL100" s="143"/>
      <c r="ALM100" s="143"/>
      <c r="ALN100" s="143"/>
      <c r="ALO100" s="143"/>
      <c r="ALP100" s="143"/>
      <c r="ALQ100" s="143"/>
      <c r="ALR100" s="143"/>
      <c r="ALS100" s="143"/>
      <c r="ALT100" s="143"/>
      <c r="ALU100" s="143"/>
      <c r="ALV100" s="143"/>
      <c r="ALW100" s="143"/>
      <c r="ALX100" s="143"/>
      <c r="ALY100" s="143"/>
      <c r="ALZ100" s="143"/>
      <c r="AMA100" s="143"/>
      <c r="AMB100" s="143"/>
      <c r="AMC100" s="143"/>
      <c r="AMD100" s="143"/>
      <c r="AME100" s="143"/>
      <c r="AMF100" s="143"/>
      <c r="AMG100" s="143"/>
      <c r="AMH100" s="143"/>
      <c r="AMI100" s="143"/>
      <c r="AMJ100" s="143"/>
      <c r="AMK100" s="143"/>
    </row>
    <row r="101" spans="1:1025" s="110" customFormat="1" ht="16.899999999999999" customHeight="1">
      <c r="A101" s="108"/>
      <c r="B101" s="19"/>
      <c r="C101" s="19"/>
      <c r="D101" s="19"/>
      <c r="E101" s="43" t="s">
        <v>142</v>
      </c>
      <c r="F101" s="36">
        <f t="shared" ref="F101:Q101" si="29">F88+F12</f>
        <v>85354229</v>
      </c>
      <c r="G101" s="36">
        <f t="shared" si="29"/>
        <v>84354229</v>
      </c>
      <c r="H101" s="36">
        <f t="shared" si="29"/>
        <v>49455231</v>
      </c>
      <c r="I101" s="36">
        <f t="shared" si="29"/>
        <v>7494970</v>
      </c>
      <c r="J101" s="36">
        <f t="shared" si="29"/>
        <v>0</v>
      </c>
      <c r="K101" s="36">
        <f t="shared" si="29"/>
        <v>5023359</v>
      </c>
      <c r="L101" s="36">
        <f t="shared" si="29"/>
        <v>4383359</v>
      </c>
      <c r="M101" s="36">
        <f t="shared" si="29"/>
        <v>690000</v>
      </c>
      <c r="N101" s="36">
        <f t="shared" si="29"/>
        <v>1000</v>
      </c>
      <c r="O101" s="36">
        <f t="shared" si="29"/>
        <v>0</v>
      </c>
      <c r="P101" s="36">
        <f t="shared" si="29"/>
        <v>4383359</v>
      </c>
      <c r="Q101" s="36">
        <f t="shared" si="29"/>
        <v>90377588</v>
      </c>
      <c r="R101" s="36" t="e">
        <f>R14+R17+R36+R41+R60+R64+R67+#REF!+#REF!+#REF!+R98+#REF!+#REF!</f>
        <v>#REF!</v>
      </c>
      <c r="S101" s="36" t="e">
        <f>S14+S17+S36+S41+S60+S64+S67+#REF!+#REF!+#REF!+S98+#REF!+#REF!</f>
        <v>#REF!</v>
      </c>
    </row>
    <row r="102" spans="1:1025" s="130" customFormat="1" ht="60.75" customHeight="1">
      <c r="C102" s="130" t="s">
        <v>143</v>
      </c>
      <c r="E102" s="131"/>
      <c r="H102" s="130" t="s">
        <v>144</v>
      </c>
      <c r="T102" s="132">
        <f>Q101-'дод.1 для контролю '!E1</f>
        <v>16546607</v>
      </c>
    </row>
    <row r="103" spans="1:1025" ht="39" customHeight="1">
      <c r="G103" s="133">
        <f>F101-G101</f>
        <v>1000000</v>
      </c>
      <c r="H103" s="2" t="s">
        <v>145</v>
      </c>
      <c r="K103" s="170"/>
    </row>
    <row r="104" spans="1:1025">
      <c r="G104" s="169">
        <f>G103/F101*100</f>
        <v>1.1715881119376053</v>
      </c>
    </row>
    <row r="105" spans="1:1025" ht="21" customHeight="1">
      <c r="G105"/>
    </row>
    <row r="106" spans="1:1025" ht="16.5" customHeight="1">
      <c r="E106" s="169">
        <f>500000/F101*100</f>
        <v>0.58579405596880263</v>
      </c>
      <c r="F106" s="2" t="s">
        <v>155</v>
      </c>
      <c r="G106" s="133">
        <v>500000</v>
      </c>
    </row>
    <row r="107" spans="1:1025" ht="54" customHeight="1">
      <c r="F107" s="2" t="s">
        <v>151</v>
      </c>
      <c r="G107" s="133">
        <f>F101-'дод.1 для контролю '!F1</f>
        <v>12213248</v>
      </c>
    </row>
    <row r="108" spans="1:1025" ht="16.899999999999999" customHeight="1">
      <c r="F108" s="2" t="s">
        <v>152</v>
      </c>
      <c r="G108" s="133">
        <f>K101-'дод.1 для контролю '!G1</f>
        <v>4333359</v>
      </c>
    </row>
    <row r="109" spans="1:1025" ht="29.25" customHeight="1">
      <c r="G109" s="133">
        <f>SUM(G107:G108)</f>
        <v>16546607</v>
      </c>
    </row>
    <row r="110" spans="1:1025" ht="40.5" customHeight="1"/>
    <row r="111" spans="1:1025" ht="28.5" customHeight="1"/>
    <row r="112" spans="1:1025" ht="66.599999999999994" customHeight="1"/>
    <row r="113" spans="5:7" ht="34.15" customHeight="1"/>
    <row r="114" spans="5:7" ht="58.15" customHeight="1"/>
    <row r="115" spans="5:7" ht="58.15" customHeight="1">
      <c r="E115" s="194"/>
      <c r="F115" s="133"/>
    </row>
    <row r="116" spans="5:7" ht="19.899999999999999" customHeight="1">
      <c r="E116" s="194"/>
      <c r="F116" s="133"/>
      <c r="G116" s="133"/>
    </row>
    <row r="117" spans="5:7" ht="40.15" customHeight="1">
      <c r="E117" s="194"/>
    </row>
    <row r="118" spans="5:7" ht="40.15" customHeight="1"/>
    <row r="119" spans="5:7" ht="49.15" customHeight="1"/>
    <row r="120" spans="5:7" ht="16.149999999999999" customHeight="1"/>
    <row r="121" spans="5:7" ht="16.149999999999999" customHeight="1"/>
    <row r="122" spans="5:7" ht="42.75" customHeight="1"/>
    <row r="123" spans="5:7" ht="17.45" customHeight="1"/>
    <row r="124" spans="5:7" ht="15" hidden="1" customHeight="1"/>
    <row r="125" spans="5:7" ht="61.9" customHeight="1"/>
    <row r="126" spans="5:7" ht="27" customHeight="1"/>
    <row r="127" spans="5:7" ht="35.25" customHeight="1"/>
    <row r="128" spans="5:7" ht="60" customHeight="1"/>
    <row r="129" ht="27" customHeight="1"/>
    <row r="130" ht="54.75" customHeight="1"/>
    <row r="131" ht="23.45" customHeight="1"/>
    <row r="132" ht="15" hidden="1" customHeight="1"/>
    <row r="133" ht="77.45" customHeight="1"/>
    <row r="134" ht="24.75" customHeight="1"/>
    <row r="135" ht="18" customHeight="1"/>
    <row r="136" ht="118.15" customHeight="1"/>
    <row r="137" ht="20.45" customHeight="1"/>
    <row r="138" ht="52.5" customHeight="1"/>
    <row r="139" ht="51.75" customHeight="1"/>
    <row r="140" ht="25.5" customHeight="1"/>
    <row r="141" ht="51.75" customHeight="1"/>
    <row r="142" ht="57.75" customHeight="1"/>
    <row r="143" ht="28.9" customHeight="1"/>
    <row r="144" ht="25.5" customHeight="1"/>
    <row r="145" ht="25.5" customHeight="1"/>
    <row r="146" ht="18" customHeight="1"/>
    <row r="147" ht="20.45" customHeight="1"/>
    <row r="149" ht="25.5" customHeight="1"/>
    <row r="150" ht="25.5" customHeight="1"/>
    <row r="151" ht="25.5" customHeight="1"/>
  </sheetData>
  <mergeCells count="86">
    <mergeCell ref="B94:B96"/>
    <mergeCell ref="C94:C96"/>
    <mergeCell ref="D94:D96"/>
    <mergeCell ref="E94:E96"/>
    <mergeCell ref="F94:J94"/>
    <mergeCell ref="Q94:Q96"/>
    <mergeCell ref="F95:F96"/>
    <mergeCell ref="G95:G96"/>
    <mergeCell ref="H95:I95"/>
    <mergeCell ref="J95:J96"/>
    <mergeCell ref="K95:K96"/>
    <mergeCell ref="L95:L96"/>
    <mergeCell ref="M95:M96"/>
    <mergeCell ref="N95:O95"/>
    <mergeCell ref="P95:P96"/>
    <mergeCell ref="C27:C29"/>
    <mergeCell ref="D27:D29"/>
    <mergeCell ref="E27:E29"/>
    <mergeCell ref="F27:J27"/>
    <mergeCell ref="K94:P94"/>
    <mergeCell ref="K46:P46"/>
    <mergeCell ref="K69:P69"/>
    <mergeCell ref="K47:K48"/>
    <mergeCell ref="L47:L48"/>
    <mergeCell ref="M47:M48"/>
    <mergeCell ref="N47:O47"/>
    <mergeCell ref="P47:P48"/>
    <mergeCell ref="L1:Q1"/>
    <mergeCell ref="B5:Q5"/>
    <mergeCell ref="B6:C6"/>
    <mergeCell ref="I2:Q3"/>
    <mergeCell ref="K27:P27"/>
    <mergeCell ref="Q27:Q29"/>
    <mergeCell ref="F28:F29"/>
    <mergeCell ref="G28:G29"/>
    <mergeCell ref="H28:I28"/>
    <mergeCell ref="J28:J29"/>
    <mergeCell ref="K28:K29"/>
    <mergeCell ref="L28:L29"/>
    <mergeCell ref="M28:M29"/>
    <mergeCell ref="N28:O28"/>
    <mergeCell ref="P28:P29"/>
    <mergeCell ref="B27:B29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K9:K10"/>
    <mergeCell ref="L9:L10"/>
    <mergeCell ref="M9:M10"/>
    <mergeCell ref="N9:O9"/>
    <mergeCell ref="P9:P10"/>
    <mergeCell ref="B46:B48"/>
    <mergeCell ref="C46:C48"/>
    <mergeCell ref="D46:D48"/>
    <mergeCell ref="E46:E48"/>
    <mergeCell ref="F46:J46"/>
    <mergeCell ref="B69:B71"/>
    <mergeCell ref="C69:C71"/>
    <mergeCell ref="D69:D71"/>
    <mergeCell ref="E69:E71"/>
    <mergeCell ref="F69:J69"/>
    <mergeCell ref="M4:Q4"/>
    <mergeCell ref="Q69:Q71"/>
    <mergeCell ref="F70:F71"/>
    <mergeCell ref="G70:G71"/>
    <mergeCell ref="H70:I70"/>
    <mergeCell ref="J70:J71"/>
    <mergeCell ref="K70:K71"/>
    <mergeCell ref="L70:L71"/>
    <mergeCell ref="M70:M71"/>
    <mergeCell ref="N70:O70"/>
    <mergeCell ref="P70:P71"/>
    <mergeCell ref="Q46:Q48"/>
    <mergeCell ref="F47:F48"/>
    <mergeCell ref="G47:G48"/>
    <mergeCell ref="H47:I47"/>
    <mergeCell ref="J47:J48"/>
  </mergeCells>
  <pageMargins left="0.7" right="0.7" top="0.75" bottom="0.75" header="0.51180555555555496" footer="0.51180555555555496"/>
  <pageSetup paperSize="9" scale="68" firstPageNumber="0" orientation="landscape" r:id="rId1"/>
  <rowBreaks count="4" manualBreakCount="4">
    <brk id="26" max="16383" man="1"/>
    <brk id="45" min="1" max="16" man="1"/>
    <brk id="68" min="1" max="16" man="1"/>
    <brk id="93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G2" sqref="G2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34" customFormat="1" ht="27.95" customHeight="1">
      <c r="A1" s="135"/>
      <c r="B1" s="138" t="s">
        <v>5</v>
      </c>
      <c r="C1" s="216" t="s">
        <v>6</v>
      </c>
      <c r="D1" s="216"/>
      <c r="E1" s="136">
        <f>F1+G1</f>
        <v>73830981</v>
      </c>
      <c r="F1" s="136">
        <f>73099970+41011</f>
        <v>73140981</v>
      </c>
      <c r="G1" s="136">
        <v>690000</v>
      </c>
      <c r="H1" s="136">
        <v>0</v>
      </c>
      <c r="I1" s="135"/>
    </row>
    <row r="3" spans="1:9" s="137" customFormat="1" ht="14.1" customHeight="1">
      <c r="C3" s="215" t="s">
        <v>7</v>
      </c>
      <c r="D3" s="215"/>
      <c r="F3" s="137" t="s">
        <v>8</v>
      </c>
    </row>
    <row r="4" spans="1:9" s="137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2023-04-04T08:59:45Z</cp:lastPrinted>
  <dcterms:created xsi:type="dcterms:W3CDTF">2006-09-16T00:00:00Z</dcterms:created>
  <dcterms:modified xsi:type="dcterms:W3CDTF">2023-04-04T08:59:56Z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