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_xlnm.Print_Area" localSheetId="0">Лист2!$A$1:$Q$118</definedName>
  </definedNames>
  <calcPr calcId="145621"/>
</workbook>
</file>

<file path=xl/calcChain.xml><?xml version="1.0" encoding="utf-8"?>
<calcChain xmlns="http://schemas.openxmlformats.org/spreadsheetml/2006/main">
  <c r="L116" i="2" l="1"/>
  <c r="G116" i="2"/>
  <c r="G125" i="2" l="1"/>
  <c r="Q50" i="2" l="1"/>
  <c r="Q15" i="2" s="1"/>
  <c r="Q14" i="2" s="1"/>
  <c r="G50" i="2"/>
  <c r="H50" i="2"/>
  <c r="I50" i="2"/>
  <c r="I15" i="2" s="1"/>
  <c r="I14" i="2" s="1"/>
  <c r="J50" i="2"/>
  <c r="K50" i="2"/>
  <c r="K15" i="2" s="1"/>
  <c r="K14" i="2" s="1"/>
  <c r="L50" i="2"/>
  <c r="M50" i="2"/>
  <c r="M15" i="2" s="1"/>
  <c r="M14" i="2" s="1"/>
  <c r="M117" i="2" s="1"/>
  <c r="N50" i="2"/>
  <c r="O50" i="2"/>
  <c r="O15" i="2" s="1"/>
  <c r="O14" i="2" s="1"/>
  <c r="P50" i="2"/>
  <c r="F50" i="2"/>
  <c r="H15" i="2"/>
  <c r="H14" i="2" s="1"/>
  <c r="J15" i="2"/>
  <c r="J14" i="2" s="1"/>
  <c r="L15" i="2"/>
  <c r="L14" i="2" s="1"/>
  <c r="N15" i="2"/>
  <c r="N14" i="2" s="1"/>
  <c r="P15" i="2"/>
  <c r="P14" i="2" s="1"/>
  <c r="F20" i="2"/>
  <c r="F21" i="2"/>
  <c r="H40" i="2"/>
  <c r="G40" i="2"/>
  <c r="F16" i="2"/>
  <c r="M96" i="2"/>
  <c r="I26" i="2"/>
  <c r="G115" i="2"/>
  <c r="G84" i="2"/>
  <c r="G92" i="2"/>
  <c r="G46" i="2"/>
  <c r="G25" i="2"/>
  <c r="G21" i="2"/>
  <c r="I21" i="2"/>
  <c r="G17" i="2"/>
  <c r="H17" i="2"/>
  <c r="K116" i="2" l="1"/>
  <c r="K113" i="2" s="1"/>
  <c r="F116" i="2"/>
  <c r="F115" i="2"/>
  <c r="Q115" i="2" s="1"/>
  <c r="F114" i="2"/>
  <c r="Q114" i="2" s="1"/>
  <c r="P113" i="2"/>
  <c r="O113" i="2"/>
  <c r="N113" i="2"/>
  <c r="M113" i="2"/>
  <c r="L113" i="2"/>
  <c r="J113" i="2"/>
  <c r="I113" i="2"/>
  <c r="H113" i="2"/>
  <c r="G113" i="2"/>
  <c r="Q112" i="2"/>
  <c r="P111" i="2"/>
  <c r="O111" i="2"/>
  <c r="N111" i="2"/>
  <c r="M111" i="2"/>
  <c r="L111" i="2"/>
  <c r="K111" i="2"/>
  <c r="J111" i="2"/>
  <c r="I111" i="2"/>
  <c r="H111" i="2"/>
  <c r="G111" i="2"/>
  <c r="F111" i="2"/>
  <c r="K110" i="2"/>
  <c r="K109" i="2" s="1"/>
  <c r="I110" i="2"/>
  <c r="I109" i="2" s="1"/>
  <c r="I108" i="2" s="1"/>
  <c r="I107" i="2" s="1"/>
  <c r="G110" i="2"/>
  <c r="F110" i="2" s="1"/>
  <c r="P109" i="2"/>
  <c r="O109" i="2"/>
  <c r="N109" i="2"/>
  <c r="M109" i="2"/>
  <c r="L109" i="2"/>
  <c r="J109" i="2"/>
  <c r="H109" i="2"/>
  <c r="K106" i="2"/>
  <c r="K105" i="2" s="1"/>
  <c r="K104" i="2" s="1"/>
  <c r="K103" i="2" s="1"/>
  <c r="P105" i="2"/>
  <c r="P104" i="2" s="1"/>
  <c r="P103" i="2" s="1"/>
  <c r="O105" i="2"/>
  <c r="O104" i="2" s="1"/>
  <c r="O103" i="2" s="1"/>
  <c r="N105" i="2"/>
  <c r="M105" i="2"/>
  <c r="M104" i="2" s="1"/>
  <c r="M103" i="2" s="1"/>
  <c r="L105" i="2"/>
  <c r="L104" i="2" s="1"/>
  <c r="L103" i="2" s="1"/>
  <c r="J105" i="2"/>
  <c r="J104" i="2" s="1"/>
  <c r="J103" i="2" s="1"/>
  <c r="I105" i="2"/>
  <c r="I104" i="2" s="1"/>
  <c r="I103" i="2" s="1"/>
  <c r="H105" i="2"/>
  <c r="H104" i="2" s="1"/>
  <c r="H103" i="2" s="1"/>
  <c r="G105" i="2"/>
  <c r="G104" i="2" s="1"/>
  <c r="G103" i="2" s="1"/>
  <c r="F105" i="2"/>
  <c r="F104" i="2" s="1"/>
  <c r="F103" i="2" s="1"/>
  <c r="N104" i="2"/>
  <c r="N103" i="2" s="1"/>
  <c r="F98" i="2"/>
  <c r="Q98" i="2" s="1"/>
  <c r="Q97" i="2" s="1"/>
  <c r="P97" i="2"/>
  <c r="O97" i="2"/>
  <c r="N97" i="2"/>
  <c r="L97" i="2"/>
  <c r="K97" i="2"/>
  <c r="J97" i="2"/>
  <c r="I97" i="2"/>
  <c r="H97" i="2"/>
  <c r="G97" i="2"/>
  <c r="K96" i="2"/>
  <c r="K95" i="2" s="1"/>
  <c r="F96" i="2"/>
  <c r="P95" i="2"/>
  <c r="P93" i="2" s="1"/>
  <c r="O95" i="2"/>
  <c r="O93" i="2" s="1"/>
  <c r="N95" i="2"/>
  <c r="N93" i="2" s="1"/>
  <c r="M95" i="2"/>
  <c r="M93" i="2" s="1"/>
  <c r="L95" i="2"/>
  <c r="L93" i="2" s="1"/>
  <c r="J95" i="2"/>
  <c r="J93" i="2" s="1"/>
  <c r="I95" i="2"/>
  <c r="I93" i="2" s="1"/>
  <c r="H95" i="2"/>
  <c r="H93" i="2" s="1"/>
  <c r="G95" i="2"/>
  <c r="G93" i="2" s="1"/>
  <c r="K94" i="2"/>
  <c r="F94" i="2"/>
  <c r="F92" i="2"/>
  <c r="Q92" i="2" s="1"/>
  <c r="P91" i="2"/>
  <c r="P90" i="2" s="1"/>
  <c r="P87" i="2" s="1"/>
  <c r="P86" i="2" s="1"/>
  <c r="O91" i="2"/>
  <c r="O90" i="2" s="1"/>
  <c r="O87" i="2" s="1"/>
  <c r="O86" i="2" s="1"/>
  <c r="N91" i="2"/>
  <c r="N90" i="2" s="1"/>
  <c r="N87" i="2" s="1"/>
  <c r="N86" i="2" s="1"/>
  <c r="M91" i="2"/>
  <c r="M90" i="2" s="1"/>
  <c r="M87" i="2" s="1"/>
  <c r="M86" i="2" s="1"/>
  <c r="L91" i="2"/>
  <c r="L90" i="2" s="1"/>
  <c r="L87" i="2" s="1"/>
  <c r="L86" i="2" s="1"/>
  <c r="K91" i="2"/>
  <c r="J91" i="2"/>
  <c r="J90" i="2" s="1"/>
  <c r="J87" i="2" s="1"/>
  <c r="J86" i="2" s="1"/>
  <c r="I91" i="2"/>
  <c r="I90" i="2" s="1"/>
  <c r="I87" i="2" s="1"/>
  <c r="I86" i="2" s="1"/>
  <c r="H91" i="2"/>
  <c r="H90" i="2" s="1"/>
  <c r="H87" i="2" s="1"/>
  <c r="H86" i="2" s="1"/>
  <c r="G91" i="2"/>
  <c r="G90" i="2" s="1"/>
  <c r="P89" i="2"/>
  <c r="P88" i="2" s="1"/>
  <c r="K89" i="2"/>
  <c r="Q89" i="2" s="1"/>
  <c r="O88" i="2"/>
  <c r="N88" i="2"/>
  <c r="M88" i="2"/>
  <c r="L88" i="2"/>
  <c r="J88" i="2"/>
  <c r="I88" i="2"/>
  <c r="H88" i="2"/>
  <c r="G88" i="2"/>
  <c r="F88" i="2"/>
  <c r="F87" i="2"/>
  <c r="F86" i="2" s="1"/>
  <c r="G86" i="2"/>
  <c r="P85" i="2"/>
  <c r="P83" i="2" s="1"/>
  <c r="K85" i="2"/>
  <c r="K83" i="2" s="1"/>
  <c r="F85" i="2"/>
  <c r="F84" i="2"/>
  <c r="Q84" i="2" s="1"/>
  <c r="O83" i="2"/>
  <c r="N83" i="2"/>
  <c r="M83" i="2"/>
  <c r="L83" i="2"/>
  <c r="J83" i="2"/>
  <c r="I83" i="2"/>
  <c r="H83" i="2"/>
  <c r="G83" i="2"/>
  <c r="F78" i="2"/>
  <c r="Q78" i="2" s="1"/>
  <c r="Q77" i="2" s="1"/>
  <c r="Q76" i="2" s="1"/>
  <c r="P77" i="2"/>
  <c r="P76" i="2" s="1"/>
  <c r="O77" i="2"/>
  <c r="O76" i="2" s="1"/>
  <c r="N77" i="2"/>
  <c r="N76" i="2" s="1"/>
  <c r="M77" i="2"/>
  <c r="M76" i="2" s="1"/>
  <c r="L77" i="2"/>
  <c r="L76" i="2" s="1"/>
  <c r="K77" i="2"/>
  <c r="K76" i="2" s="1"/>
  <c r="J77" i="2"/>
  <c r="J76" i="2" s="1"/>
  <c r="I77" i="2"/>
  <c r="I76" i="2" s="1"/>
  <c r="H77" i="2"/>
  <c r="H76" i="2" s="1"/>
  <c r="G77" i="2"/>
  <c r="G76" i="2" s="1"/>
  <c r="F75" i="2"/>
  <c r="Q75" i="2" s="1"/>
  <c r="P74" i="2"/>
  <c r="O74" i="2"/>
  <c r="N74" i="2"/>
  <c r="M74" i="2"/>
  <c r="L74" i="2"/>
  <c r="K74" i="2"/>
  <c r="J74" i="2"/>
  <c r="I74" i="2"/>
  <c r="H74" i="2"/>
  <c r="G74" i="2"/>
  <c r="K73" i="2"/>
  <c r="I73" i="2"/>
  <c r="I72" i="2" s="1"/>
  <c r="F73" i="2"/>
  <c r="P72" i="2"/>
  <c r="O72" i="2"/>
  <c r="N72" i="2"/>
  <c r="M72" i="2"/>
  <c r="L72" i="2"/>
  <c r="K72" i="2"/>
  <c r="J72" i="2"/>
  <c r="H72" i="2"/>
  <c r="G72" i="2"/>
  <c r="I71" i="2"/>
  <c r="F71" i="2"/>
  <c r="Q71" i="2" s="1"/>
  <c r="F69" i="2"/>
  <c r="Q69" i="2" s="1"/>
  <c r="K68" i="2"/>
  <c r="K67" i="2" s="1"/>
  <c r="F68" i="2"/>
  <c r="P67" i="2"/>
  <c r="O67" i="2"/>
  <c r="N67" i="2"/>
  <c r="M67" i="2"/>
  <c r="L67" i="2"/>
  <c r="J67" i="2"/>
  <c r="I67" i="2"/>
  <c r="H67" i="2"/>
  <c r="G67" i="2"/>
  <c r="F66" i="2"/>
  <c r="F65" i="2"/>
  <c r="Q65" i="2" s="1"/>
  <c r="G64" i="2"/>
  <c r="F63" i="2"/>
  <c r="Q63" i="2" s="1"/>
  <c r="F62" i="2"/>
  <c r="Q62" i="2" s="1"/>
  <c r="G61" i="2"/>
  <c r="F61" i="2" s="1"/>
  <c r="Q61" i="2" s="1"/>
  <c r="F60" i="2"/>
  <c r="Q60" i="2" s="1"/>
  <c r="E60" i="2"/>
  <c r="E65" i="2" s="1"/>
  <c r="G59" i="2"/>
  <c r="F59" i="2" s="1"/>
  <c r="Q59" i="2" s="1"/>
  <c r="F58" i="2"/>
  <c r="Q58" i="2" s="1"/>
  <c r="F53" i="2"/>
  <c r="F52" i="2"/>
  <c r="Q52" i="2" s="1"/>
  <c r="P51" i="2"/>
  <c r="O51" i="2"/>
  <c r="N51" i="2"/>
  <c r="M51" i="2"/>
  <c r="L51" i="2"/>
  <c r="K51" i="2"/>
  <c r="J51" i="2"/>
  <c r="I51" i="2"/>
  <c r="H51" i="2"/>
  <c r="G51" i="2"/>
  <c r="F49" i="2"/>
  <c r="Q49" i="2" s="1"/>
  <c r="G48" i="2"/>
  <c r="F48" i="2" s="1"/>
  <c r="Q48" i="2" s="1"/>
  <c r="F47" i="2"/>
  <c r="Q47" i="2" s="1"/>
  <c r="E47" i="2"/>
  <c r="F46" i="2"/>
  <c r="Q46" i="2" s="1"/>
  <c r="P45" i="2"/>
  <c r="P44" i="2" s="1"/>
  <c r="P43" i="2" s="1"/>
  <c r="P42" i="2" s="1"/>
  <c r="P41" i="2" s="1"/>
  <c r="P40" i="2" s="1"/>
  <c r="P39" i="2" s="1"/>
  <c r="P38" i="2" s="1"/>
  <c r="O45" i="2"/>
  <c r="O44" i="2" s="1"/>
  <c r="O43" i="2" s="1"/>
  <c r="O42" i="2" s="1"/>
  <c r="O41" i="2" s="1"/>
  <c r="O40" i="2" s="1"/>
  <c r="O39" i="2" s="1"/>
  <c r="N45" i="2"/>
  <c r="N44" i="2" s="1"/>
  <c r="N43" i="2" s="1"/>
  <c r="N42" i="2" s="1"/>
  <c r="N41" i="2" s="1"/>
  <c r="N40" i="2" s="1"/>
  <c r="N39" i="2" s="1"/>
  <c r="M45" i="2"/>
  <c r="L45" i="2"/>
  <c r="L44" i="2" s="1"/>
  <c r="L43" i="2" s="1"/>
  <c r="L42" i="2" s="1"/>
  <c r="L41" i="2" s="1"/>
  <c r="L40" i="2" s="1"/>
  <c r="L39" i="2" s="1"/>
  <c r="L38" i="2" s="1"/>
  <c r="K45" i="2"/>
  <c r="K44" i="2" s="1"/>
  <c r="K43" i="2" s="1"/>
  <c r="K42" i="2" s="1"/>
  <c r="K41" i="2" s="1"/>
  <c r="K40" i="2" s="1"/>
  <c r="J45" i="2"/>
  <c r="J44" i="2" s="1"/>
  <c r="J43" i="2" s="1"/>
  <c r="J42" i="2" s="1"/>
  <c r="J41" i="2" s="1"/>
  <c r="J40" i="2" s="1"/>
  <c r="J39" i="2" s="1"/>
  <c r="J38" i="2" s="1"/>
  <c r="I45" i="2"/>
  <c r="I44" i="2" s="1"/>
  <c r="I43" i="2" s="1"/>
  <c r="I42" i="2" s="1"/>
  <c r="I41" i="2" s="1"/>
  <c r="H45" i="2"/>
  <c r="H44" i="2" s="1"/>
  <c r="H43" i="2" s="1"/>
  <c r="G45" i="2"/>
  <c r="G44" i="2" s="1"/>
  <c r="M43" i="2"/>
  <c r="M42" i="2" s="1"/>
  <c r="M41" i="2" s="1"/>
  <c r="M40" i="2" s="1"/>
  <c r="M39" i="2" s="1"/>
  <c r="F42" i="2"/>
  <c r="H41" i="2"/>
  <c r="G41" i="2"/>
  <c r="F41" i="2" s="1"/>
  <c r="I40" i="2"/>
  <c r="I38" i="2" s="1"/>
  <c r="F40" i="2"/>
  <c r="F39" i="2"/>
  <c r="E39" i="2"/>
  <c r="H38" i="2"/>
  <c r="G38" i="2"/>
  <c r="F38" i="2" s="1"/>
  <c r="P37" i="2"/>
  <c r="P36" i="2" s="1"/>
  <c r="P35" i="2" s="1"/>
  <c r="K37" i="2"/>
  <c r="K36" i="2" s="1"/>
  <c r="K35" i="2" s="1"/>
  <c r="L36" i="2"/>
  <c r="L35" i="2" s="1"/>
  <c r="J36" i="2"/>
  <c r="J35" i="2" s="1"/>
  <c r="I36" i="2"/>
  <c r="I35" i="2" s="1"/>
  <c r="H36" i="2"/>
  <c r="H35" i="2" s="1"/>
  <c r="G36" i="2"/>
  <c r="F37" i="2" s="1"/>
  <c r="F34" i="2"/>
  <c r="Q34" i="2" s="1"/>
  <c r="P33" i="2"/>
  <c r="P32" i="2" s="1"/>
  <c r="O33" i="2"/>
  <c r="O32" i="2" s="1"/>
  <c r="N33" i="2"/>
  <c r="M33" i="2"/>
  <c r="M32" i="2" s="1"/>
  <c r="L33" i="2"/>
  <c r="L32" i="2" s="1"/>
  <c r="K33" i="2"/>
  <c r="K32" i="2" s="1"/>
  <c r="J33" i="2"/>
  <c r="J32" i="2" s="1"/>
  <c r="I33" i="2"/>
  <c r="I32" i="2" s="1"/>
  <c r="H33" i="2"/>
  <c r="H32" i="2" s="1"/>
  <c r="G33" i="2"/>
  <c r="G32" i="2" s="1"/>
  <c r="N32" i="2"/>
  <c r="G27" i="2"/>
  <c r="F27" i="2" s="1"/>
  <c r="G26" i="2"/>
  <c r="F26" i="2" s="1"/>
  <c r="Q26" i="2" s="1"/>
  <c r="P25" i="2"/>
  <c r="P24" i="2" s="1"/>
  <c r="P23" i="2" s="1"/>
  <c r="K25" i="2"/>
  <c r="K24" i="2" s="1"/>
  <c r="K23" i="2" s="1"/>
  <c r="I25" i="2"/>
  <c r="I24" i="2" s="1"/>
  <c r="I23" i="2" s="1"/>
  <c r="F25" i="2"/>
  <c r="O24" i="2"/>
  <c r="O23" i="2" s="1"/>
  <c r="N24" i="2"/>
  <c r="N23" i="2" s="1"/>
  <c r="M24" i="2"/>
  <c r="M23" i="2" s="1"/>
  <c r="L24" i="2"/>
  <c r="L23" i="2" s="1"/>
  <c r="J24" i="2"/>
  <c r="J23" i="2" s="1"/>
  <c r="H24" i="2"/>
  <c r="H23" i="2" s="1"/>
  <c r="G22" i="2"/>
  <c r="G20" i="2" s="1"/>
  <c r="P21" i="2"/>
  <c r="P20" i="2" s="1"/>
  <c r="K21" i="2"/>
  <c r="K20" i="2" s="1"/>
  <c r="O20" i="2"/>
  <c r="N20" i="2"/>
  <c r="M20" i="2"/>
  <c r="L20" i="2"/>
  <c r="J20" i="2"/>
  <c r="I20" i="2"/>
  <c r="H20" i="2"/>
  <c r="F18" i="2"/>
  <c r="Q18" i="2" s="1"/>
  <c r="K17" i="2"/>
  <c r="I17" i="2"/>
  <c r="F17" i="2"/>
  <c r="P16" i="2"/>
  <c r="O16" i="2"/>
  <c r="N16" i="2"/>
  <c r="M16" i="2"/>
  <c r="L16" i="2"/>
  <c r="J16" i="2"/>
  <c r="I16" i="2"/>
  <c r="H16" i="2"/>
  <c r="G16" i="2"/>
  <c r="K11" i="2"/>
  <c r="Q66" i="2" l="1"/>
  <c r="F15" i="2"/>
  <c r="F14" i="2" s="1"/>
  <c r="Q85" i="2"/>
  <c r="Q83" i="2" s="1"/>
  <c r="M70" i="2"/>
  <c r="I70" i="2"/>
  <c r="O70" i="2"/>
  <c r="K93" i="2"/>
  <c r="G109" i="2"/>
  <c r="M108" i="2"/>
  <c r="M107" i="2" s="1"/>
  <c r="Q111" i="2"/>
  <c r="Q110" i="2"/>
  <c r="Q73" i="2"/>
  <c r="Q72" i="2" s="1"/>
  <c r="G70" i="2"/>
  <c r="F74" i="2"/>
  <c r="Q74" i="2" s="1"/>
  <c r="Q96" i="2"/>
  <c r="N108" i="2"/>
  <c r="N107" i="2" s="1"/>
  <c r="K70" i="2"/>
  <c r="Q40" i="2"/>
  <c r="J70" i="2"/>
  <c r="N70" i="2"/>
  <c r="F77" i="2"/>
  <c r="F76" i="2" s="1"/>
  <c r="F45" i="2"/>
  <c r="F44" i="2" s="1"/>
  <c r="G15" i="2"/>
  <c r="G14" i="2" s="1"/>
  <c r="F67" i="2"/>
  <c r="F72" i="2"/>
  <c r="F33" i="2"/>
  <c r="Q33" i="2" s="1"/>
  <c r="F51" i="2"/>
  <c r="F70" i="2"/>
  <c r="J108" i="2"/>
  <c r="J107" i="2" s="1"/>
  <c r="O108" i="2"/>
  <c r="O107" i="2" s="1"/>
  <c r="H19" i="2"/>
  <c r="L19" i="2"/>
  <c r="G43" i="2"/>
  <c r="Q25" i="2"/>
  <c r="Q45" i="2"/>
  <c r="Q37" i="2"/>
  <c r="Q36" i="2" s="1"/>
  <c r="Q35" i="2" s="1"/>
  <c r="F36" i="2"/>
  <c r="F35" i="2" s="1"/>
  <c r="F19" i="2" s="1"/>
  <c r="Q27" i="2"/>
  <c r="F24" i="2"/>
  <c r="F23" i="2" s="1"/>
  <c r="Q23" i="2" s="1"/>
  <c r="G35" i="2"/>
  <c r="F95" i="2"/>
  <c r="F93" i="2" s="1"/>
  <c r="Q21" i="2"/>
  <c r="G24" i="2"/>
  <c r="G23" i="2" s="1"/>
  <c r="Q42" i="2"/>
  <c r="Q68" i="2"/>
  <c r="Q67" i="2" s="1"/>
  <c r="F91" i="2"/>
  <c r="F90" i="2" s="1"/>
  <c r="Q106" i="2"/>
  <c r="Q105" i="2" s="1"/>
  <c r="G108" i="2"/>
  <c r="G107" i="2" s="1"/>
  <c r="L108" i="2"/>
  <c r="L107" i="2" s="1"/>
  <c r="P108" i="2"/>
  <c r="P107" i="2" s="1"/>
  <c r="Q41" i="2"/>
  <c r="J19" i="2"/>
  <c r="L70" i="2"/>
  <c r="P70" i="2"/>
  <c r="Q104" i="2"/>
  <c r="Q103" i="2" s="1"/>
  <c r="F109" i="2"/>
  <c r="Q109" i="2" s="1"/>
  <c r="H108" i="2"/>
  <c r="H107" i="2" s="1"/>
  <c r="P19" i="2"/>
  <c r="F64" i="2"/>
  <c r="Q64" i="2" s="1"/>
  <c r="H70" i="2"/>
  <c r="K88" i="2"/>
  <c r="Q88" i="2" s="1"/>
  <c r="K90" i="2"/>
  <c r="K87" i="2" s="1"/>
  <c r="K86" i="2" s="1"/>
  <c r="Q94" i="2"/>
  <c r="F97" i="2"/>
  <c r="F22" i="2"/>
  <c r="I19" i="2"/>
  <c r="K108" i="2"/>
  <c r="K107" i="2" s="1"/>
  <c r="Q116" i="2"/>
  <c r="Q44" i="2"/>
  <c r="Q43" i="2" s="1"/>
  <c r="F43" i="2"/>
  <c r="K16" i="2"/>
  <c r="Q17" i="2"/>
  <c r="N38" i="2"/>
  <c r="N37" i="2"/>
  <c r="N36" i="2" s="1"/>
  <c r="N35" i="2" s="1"/>
  <c r="O38" i="2"/>
  <c r="O37" i="2"/>
  <c r="O36" i="2" s="1"/>
  <c r="O35" i="2" s="1"/>
  <c r="Q70" i="2"/>
  <c r="M38" i="2"/>
  <c r="M37" i="2"/>
  <c r="M36" i="2" s="1"/>
  <c r="M35" i="2" s="1"/>
  <c r="Q53" i="2"/>
  <c r="Q51" i="2" s="1"/>
  <c r="E62" i="2"/>
  <c r="K39" i="2"/>
  <c r="F83" i="2"/>
  <c r="F113" i="2"/>
  <c r="H117" i="2" l="1"/>
  <c r="Q24" i="2"/>
  <c r="I117" i="2"/>
  <c r="P117" i="2"/>
  <c r="F108" i="2"/>
  <c r="F107" i="2" s="1"/>
  <c r="F32" i="2"/>
  <c r="Q32" i="2" s="1"/>
  <c r="G19" i="2"/>
  <c r="J117" i="2"/>
  <c r="L117" i="2"/>
  <c r="Q91" i="2"/>
  <c r="Q90" i="2" s="1"/>
  <c r="M19" i="2"/>
  <c r="O19" i="2"/>
  <c r="O117" i="2" s="1"/>
  <c r="Q95" i="2"/>
  <c r="Q93" i="2" s="1"/>
  <c r="Q87" i="2"/>
  <c r="Q86" i="2" s="1"/>
  <c r="Q22" i="2"/>
  <c r="Q113" i="2"/>
  <c r="Q39" i="2"/>
  <c r="K38" i="2"/>
  <c r="Q16" i="2"/>
  <c r="N19" i="2"/>
  <c r="N117" i="2" s="1"/>
  <c r="G117" i="2" l="1"/>
  <c r="Q108" i="2"/>
  <c r="Q107" i="2" s="1"/>
  <c r="Q20" i="2"/>
  <c r="Q38" i="2"/>
  <c r="K19" i="2"/>
  <c r="F117" i="2" l="1"/>
  <c r="Q19" i="2"/>
  <c r="K117" i="2"/>
  <c r="J122" i="2" s="1"/>
  <c r="K125" i="2" l="1"/>
  <c r="G122" i="2"/>
  <c r="M123" i="2"/>
  <c r="G119" i="2"/>
  <c r="Q117" i="2"/>
  <c r="G127" i="2" l="1"/>
</calcChain>
</file>

<file path=xl/sharedStrings.xml><?xml version="1.0" encoding="utf-8"?>
<sst xmlns="http://schemas.openxmlformats.org/spreadsheetml/2006/main" count="328" uniqueCount="211">
  <si>
    <t xml:space="preserve">Додаток №3 </t>
  </si>
  <si>
    <t xml:space="preserve"> рішення Білозірської сільської  ради </t>
  </si>
  <si>
    <t>"Про бюджет Білозірської сільської  територіальної громади  на 2022 рік"  (23501000000)</t>
  </si>
  <si>
    <t>від 22.12.2021 № 25-45/VIII</t>
  </si>
  <si>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</si>
  <si>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</si>
  <si>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</si>
  <si>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</si>
  <si>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</si>
  <si>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</si>
  <si>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</si>
  <si>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</si>
  <si>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</si>
  <si>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</si>
  <si>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</si>
  <si>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</si>
  <si>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</si>
  <si>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</si>
  <si>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</si>
  <si>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</si>
  <si>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</si>
  <si>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</si>
  <si>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</si>
  <si>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/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</si>
  <si>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</si>
  <si>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</si>
  <si>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</si>
  <si>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</si>
  <si>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</si>
  <si>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</si>
  <si>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</si>
  <si>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</si>
  <si>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</si>
  <si>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</si>
  <si>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</si>
  <si>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</si>
  <si>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</si>
  <si>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</si>
  <si>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</si>
  <si>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</si>
  <si>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</si>
  <si>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</si>
  <si>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</si>
  <si>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</si>
  <si>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</si>
  <si>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</si>
  <si>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</si>
  <si>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</si>
  <si>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</si>
  <si>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</si>
  <si>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</si>
  <si>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</si>
  <si>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</si>
  <si>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</si>
  <si>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</si>
  <si>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</si>
  <si>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</si>
  <si>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</si>
  <si>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</si>
  <si>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</si>
  <si>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</si>
  <si>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</si>
  <si>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</si>
  <si>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</si>
  <si>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</si>
  <si>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</si>
  <si>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</si>
  <si>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</si>
  <si>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</si>
  <si>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</si>
  <si>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</si>
  <si>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</si>
  <si>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</si>
  <si>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</si>
  <si>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</si>
  <si>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</si>
  <si>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</si>
  <si>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</si>
  <si>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</si>
  <si>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</si>
  <si>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</si>
  <si>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</si>
  <si>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</si>
  <si>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</si>
  <si>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</si>
  <si>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</si>
  <si>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</si>
  <si>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</si>
  <si>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</si>
  <si>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</si>
  <si>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</si>
  <si>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</si>
  <si>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</si>
  <si>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</si>
  <si>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</si>
  <si>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</si>
  <si>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</si>
  <si>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</si>
  <si>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</si>
  <si>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</si>
  <si>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</si>
  <si>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</si>
  <si>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</si>
  <si>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</si>
  <si>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</si>
  <si>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</si>
  <si>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</si>
  <si>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</si>
  <si>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</si>
  <si>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</si>
  <si>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</si>
  <si>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</si>
  <si>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</si>
  <si>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</si>
  <si>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</si>
  <si>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</si>
  <si>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</si>
  <si>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</si>
  <si>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</si>
  <si>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</si>
  <si>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</si>
  <si>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</si>
  <si>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</si>
  <si>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</si>
  <si>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</si>
  <si>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</si>
  <si>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</si>
  <si>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</si>
  <si>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</si>
  <si>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</si>
  <si>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</si>
  <si>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</si>
  <si>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</si>
  <si>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</si>
  <si>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</si>
  <si>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</si>
  <si>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</si>
  <si>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</si>
  <si>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</si>
  <si>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</si>
  <si>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</si>
  <si>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</si>
  <si>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</si>
  <si>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</si>
  <si>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</si>
  <si>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</si>
  <si>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</si>
  <si>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</si>
  <si>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</si>
  <si>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</si>
  <si>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</si>
  <si>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</si>
  <si>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0217690</t>
  </si>
  <si>
    <t>Інша економічна діяльність</t>
  </si>
  <si>
    <t>0217691</t>
  </si>
  <si>
    <t>7691</t>
  </si>
  <si>
    <t>0490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</si>
  <si>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</si>
  <si>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</si>
  <si>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</si>
  <si>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</si>
  <si>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</si>
  <si>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</si>
  <si>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</si>
  <si>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</si>
  <si>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</si>
  <si>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</si>
  <si>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</si>
  <si>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</si>
  <si>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</si>
  <si>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</si>
  <si>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</si>
  <si>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</si>
  <si>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3700000</t>
  </si>
  <si>
    <t>Фінансовий відділ виконавчого комітету Білозірської сільської ради</t>
  </si>
  <si>
    <t>3710000</t>
  </si>
  <si>
    <t>8700</t>
  </si>
  <si>
    <t>РЕЗЕРВНИЙ ФОНД</t>
  </si>
  <si>
    <t>3718710</t>
  </si>
  <si>
    <t>Резервний фонд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</si>
  <si>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</si>
  <si>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</si>
  <si>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</si>
  <si>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</si>
  <si>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9770</t>
  </si>
  <si>
    <t>Інші субвенції з місцевого бюджету</t>
  </si>
  <si>
    <t>Всього</t>
  </si>
  <si>
    <t>Секретар сільської ради</t>
  </si>
  <si>
    <t>роезервний фонд</t>
  </si>
  <si>
    <t>деф/проф ЗФ</t>
  </si>
  <si>
    <t>деф/проф СФ</t>
  </si>
  <si>
    <t>0211060</t>
  </si>
  <si>
    <t>0211061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</si>
  <si>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</si>
  <si>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в. т.ч. за рахунок залишку освітньої субвенції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</si>
  <si>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</si>
  <si>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</si>
  <si>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0217680</t>
  </si>
  <si>
    <t>7680</t>
  </si>
  <si>
    <t>Членські внески до асоціацій органів місцевого самоврядування</t>
  </si>
  <si>
    <t>0213210</t>
  </si>
  <si>
    <t>Організація та проведення громадських робіт</t>
  </si>
  <si>
    <t>7300</t>
  </si>
  <si>
    <t>0217370</t>
  </si>
  <si>
    <t>7370</t>
  </si>
  <si>
    <t>Реалізація інших заходів щодо соціально-економічного розвитку територій</t>
  </si>
  <si>
    <t>БУДІВНИЦТВО ТА РЕГІОНАЛЬНИЙ РОЗВИТОК</t>
  </si>
  <si>
    <t xml:space="preserve">Тетяна   ДІБРОВА </t>
  </si>
  <si>
    <t xml:space="preserve">оборотний залишок </t>
  </si>
  <si>
    <t xml:space="preserve">резервний фонд </t>
  </si>
  <si>
    <t>(в редакції рішення сільської ради від  15 лютого 2022р. № 29-1/VIII)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</si>
</sst>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ndalus"/>
      <family val="1"/>
    </font>
    <font>
      <sz val="9"/>
      <color theme="1"/>
      <name val="SansSerif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4" fontId="3" fillId="0" borderId="9" xfId="0" applyNumberFormat="1" applyFont="1" applyFill="1" applyBorder="1" applyAlignment="1" applyProtection="1">
      <alignment horizontal="right" vertical="top" wrapText="1"/>
    </xf>
    <xf numFmtId="4" fontId="2" fillId="0" borderId="7" xfId="0" applyNumberFormat="1" applyFont="1" applyFill="1" applyBorder="1" applyAlignment="1" applyProtection="1">
      <alignment horizontal="right" vertical="top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left" vertical="top" wrapText="1"/>
    </xf>
    <xf numFmtId="4" fontId="2" fillId="0" borderId="3" xfId="0" applyNumberFormat="1" applyFont="1" applyFill="1" applyBorder="1" applyAlignment="1" applyProtection="1">
      <alignment horizontal="right" vertical="top" wrapText="1"/>
    </xf>
    <xf numFmtId="4" fontId="2" fillId="0" borderId="5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Fill="1" applyBorder="1" applyAlignment="1" applyProtection="1">
      <alignment horizontal="right" vertical="top" wrapText="1"/>
    </xf>
    <xf numFmtId="0" fontId="13" fillId="0" borderId="3" xfId="0" applyFont="1" applyFill="1" applyBorder="1" applyAlignment="1" applyProtection="1">
      <alignment horizontal="left" vertical="top" wrapText="1"/>
    </xf>
    <xf numFmtId="4" fontId="13" fillId="0" borderId="3" xfId="0" applyNumberFormat="1" applyFont="1" applyFill="1" applyBorder="1" applyAlignment="1" applyProtection="1">
      <alignment horizontal="right" vertical="top" wrapText="1"/>
    </xf>
    <xf numFmtId="4" fontId="13" fillId="0" borderId="5" xfId="0" applyNumberFormat="1" applyFont="1" applyFill="1" applyBorder="1" applyAlignment="1" applyProtection="1">
      <alignment horizontal="right" vertical="top" wrapText="1"/>
    </xf>
    <xf numFmtId="4" fontId="13" fillId="0" borderId="6" xfId="0" applyNumberFormat="1" applyFont="1" applyFill="1" applyBorder="1" applyAlignment="1" applyProtection="1">
      <alignment horizontal="right" vertical="top" wrapText="1"/>
    </xf>
    <xf numFmtId="4" fontId="13" fillId="0" borderId="10" xfId="0" applyNumberFormat="1" applyFont="1" applyFill="1" applyBorder="1" applyAlignment="1" applyProtection="1">
      <alignment horizontal="right" vertical="top" wrapText="1"/>
    </xf>
    <xf numFmtId="4" fontId="2" fillId="0" borderId="11" xfId="0" applyNumberFormat="1" applyFont="1" applyFill="1" applyBorder="1" applyAlignment="1" applyProtection="1">
      <alignment horizontal="right" vertical="top" wrapText="1"/>
    </xf>
    <xf numFmtId="4" fontId="13" fillId="0" borderId="7" xfId="0" applyNumberFormat="1" applyFont="1" applyFill="1" applyBorder="1" applyAlignment="1" applyProtection="1">
      <alignment horizontal="right" vertical="top" wrapText="1"/>
    </xf>
    <xf numFmtId="0" fontId="13" fillId="0" borderId="2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4" fontId="2" fillId="0" borderId="10" xfId="0" applyNumberFormat="1" applyFont="1" applyFill="1" applyBorder="1" applyAlignment="1" applyProtection="1">
      <alignment horizontal="right" vertical="top" wrapText="1"/>
    </xf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top" wrapText="1"/>
    </xf>
    <xf numFmtId="0" fontId="13" fillId="0" borderId="5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wrapText="1"/>
    </xf>
    <xf numFmtId="0" fontId="14" fillId="0" borderId="3" xfId="0" applyFont="1" applyFill="1" applyBorder="1" applyAlignment="1" applyProtection="1">
      <alignment horizontal="center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4" fontId="2" fillId="0" borderId="29" xfId="0" applyNumberFormat="1" applyFont="1" applyFill="1" applyBorder="1" applyAlignment="1" applyProtection="1">
      <alignment horizontal="right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left" vertical="top" wrapText="1"/>
    </xf>
    <xf numFmtId="4" fontId="2" fillId="0" borderId="31" xfId="0" applyNumberFormat="1" applyFont="1" applyFill="1" applyBorder="1" applyAlignment="1" applyProtection="1">
      <alignment horizontal="right" vertical="top" wrapText="1"/>
    </xf>
    <xf numFmtId="4" fontId="2" fillId="0" borderId="32" xfId="0" applyNumberFormat="1" applyFont="1" applyFill="1" applyBorder="1" applyAlignment="1" applyProtection="1">
      <alignment horizontal="right" vertical="top" wrapText="1"/>
    </xf>
    <xf numFmtId="0" fontId="2" fillId="0" borderId="30" xfId="0" applyFont="1" applyFill="1" applyBorder="1" applyAlignment="1" applyProtection="1">
      <alignment horizontal="center" wrapText="1"/>
    </xf>
    <xf numFmtId="0" fontId="13" fillId="0" borderId="30" xfId="0" applyFont="1" applyFill="1" applyBorder="1" applyAlignment="1" applyProtection="1">
      <alignment horizontal="left" vertical="top" wrapText="1"/>
    </xf>
    <xf numFmtId="4" fontId="2" fillId="0" borderId="30" xfId="0" applyNumberFormat="1" applyFont="1" applyFill="1" applyBorder="1" applyAlignment="1" applyProtection="1">
      <alignment horizontal="right" vertical="top" wrapText="1"/>
    </xf>
    <xf numFmtId="4" fontId="2" fillId="0" borderId="33" xfId="0" applyNumberFormat="1" applyFont="1" applyFill="1" applyBorder="1" applyAlignment="1" applyProtection="1">
      <alignment horizontal="right" vertical="top" wrapText="1"/>
    </xf>
    <xf numFmtId="49" fontId="2" fillId="0" borderId="9" xfId="0" applyNumberFormat="1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top" wrapText="1"/>
    </xf>
    <xf numFmtId="4" fontId="3" fillId="0" borderId="6" xfId="0" applyNumberFormat="1" applyFont="1" applyFill="1" applyBorder="1" applyAlignment="1" applyProtection="1">
      <alignment horizontal="right" vertical="top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top" wrapText="1"/>
    </xf>
    <xf numFmtId="49" fontId="2" fillId="0" borderId="3" xfId="0" applyNumberFormat="1" applyFont="1" applyFill="1" applyBorder="1" applyAlignment="1" applyProtection="1">
      <alignment horizontal="left" vertical="top" wrapText="1"/>
    </xf>
    <xf numFmtId="4" fontId="3" fillId="0" borderId="7" xfId="0" applyNumberFormat="1" applyFont="1" applyFill="1" applyBorder="1" applyAlignment="1" applyProtection="1">
      <alignment horizontal="right" vertical="top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0" fillId="0" borderId="0" xfId="0" applyFont="1" applyFill="1"/>
    <xf numFmtId="0" fontId="1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right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9" fillId="0" borderId="1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10" fillId="0" borderId="2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wrapText="1"/>
    </xf>
    <xf numFmtId="4" fontId="0" fillId="0" borderId="0" xfId="0" applyNumberFormat="1" applyFont="1" applyFill="1"/>
    <xf numFmtId="49" fontId="2" fillId="0" borderId="0" xfId="0" applyNumberFormat="1" applyFont="1" applyFill="1" applyAlignment="1"/>
    <xf numFmtId="0" fontId="2" fillId="0" borderId="4" xfId="0" applyFont="1" applyFill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center" wrapText="1"/>
    </xf>
    <xf numFmtId="0" fontId="7" fillId="0" borderId="6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13" fillId="0" borderId="4" xfId="0" applyNumberFormat="1" applyFont="1" applyFill="1" applyBorder="1" applyAlignment="1" applyProtection="1">
      <alignment horizontal="right" vertical="top" wrapText="1"/>
    </xf>
    <xf numFmtId="4" fontId="13" fillId="0" borderId="24" xfId="0" applyNumberFormat="1" applyFont="1" applyFill="1" applyBorder="1" applyAlignment="1" applyProtection="1">
      <alignment horizontal="right" vertical="top" wrapText="1"/>
    </xf>
    <xf numFmtId="4" fontId="2" fillId="0" borderId="24" xfId="0" applyNumberFormat="1" applyFont="1" applyFill="1" applyBorder="1" applyAlignment="1" applyProtection="1">
      <alignment horizontal="right" vertical="top" wrapText="1"/>
    </xf>
    <xf numFmtId="4" fontId="2" fillId="0" borderId="9" xfId="0" applyNumberFormat="1" applyFont="1" applyFill="1" applyBorder="1" applyAlignment="1" applyProtection="1">
      <alignment horizontal="right" vertical="center" wrapText="1"/>
    </xf>
    <xf numFmtId="4" fontId="2" fillId="0" borderId="25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4" fontId="13" fillId="0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0" fillId="0" borderId="0" xfId="0" applyFont="1" applyFill="1" applyAlignment="1"/>
    <xf numFmtId="2" fontId="0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15" fillId="0" borderId="3" xfId="0" applyNumberFormat="1" applyFont="1" applyFill="1" applyBorder="1" applyAlignment="1" applyProtection="1">
      <alignment horizontal="right" vertical="center" wrapText="1"/>
    </xf>
    <xf numFmtId="4" fontId="16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tabSelected="1" view="pageBreakPreview" topLeftCell="B1" zoomScaleNormal="100" zoomScaleSheetLayoutView="100" workbookViewId="0">
      <selection activeCell="E6" sqref="E6"/>
    </sheetView>
  </sheetViews>
  <sheetFormatPr defaultRowHeight="15"/>
  <cols>
    <col min="1" max="1" width="8.85546875" style="119" hidden="1" customWidth="1"/>
    <col min="2" max="2" width="9.7109375" style="154" customWidth="1"/>
    <col min="3" max="3" width="10.28515625" style="154" customWidth="1"/>
    <col min="4" max="4" width="10.140625" style="154" customWidth="1"/>
    <col min="5" max="5" width="35.28515625" style="119" customWidth="1"/>
    <col min="6" max="7" width="11.42578125" style="119" customWidth="1"/>
    <col min="8" max="8" width="11.28515625" style="119" customWidth="1"/>
    <col min="9" max="9" width="10.140625" style="119" customWidth="1"/>
    <col min="10" max="10" width="9.7109375" style="119" customWidth="1"/>
    <col min="11" max="11" width="10.5703125" style="119" customWidth="1"/>
    <col min="12" max="12" width="11.28515625" style="119" customWidth="1"/>
    <col min="13" max="15" width="9.7109375" style="119" customWidth="1"/>
    <col min="16" max="16" width="11.85546875" style="119" customWidth="1"/>
    <col min="17" max="17" width="18.5703125" style="119" customWidth="1"/>
    <col min="18" max="18" width="11.28515625" style="119" customWidth="1"/>
    <col min="19" max="16384" width="9.140625" style="119"/>
  </cols>
  <sheetData>
    <row r="1" spans="1:18">
      <c r="A1" s="116"/>
      <c r="B1" s="117"/>
      <c r="C1" s="117"/>
      <c r="D1" s="117"/>
      <c r="E1" s="116"/>
      <c r="F1" s="116"/>
      <c r="G1" s="116"/>
      <c r="H1" s="116"/>
      <c r="I1" s="116"/>
      <c r="J1" s="116"/>
      <c r="K1" s="116"/>
      <c r="L1" s="118" t="s">
        <v>0</v>
      </c>
      <c r="M1" s="118"/>
      <c r="N1" s="118"/>
      <c r="O1" s="118"/>
      <c r="P1" s="118"/>
      <c r="Q1" s="118"/>
    </row>
    <row r="2" spans="1:18">
      <c r="A2" s="120"/>
      <c r="B2" s="121"/>
      <c r="C2" s="122"/>
      <c r="D2" s="123"/>
      <c r="E2" s="124"/>
      <c r="F2" s="124"/>
      <c r="G2" s="124"/>
      <c r="H2" s="124"/>
      <c r="I2" s="125"/>
      <c r="J2" s="118" t="s">
        <v>1</v>
      </c>
      <c r="K2" s="118"/>
      <c r="L2" s="118"/>
      <c r="M2" s="118"/>
      <c r="N2" s="118"/>
      <c r="O2" s="118"/>
      <c r="P2" s="118"/>
      <c r="Q2" s="118"/>
    </row>
    <row r="3" spans="1:18">
      <c r="A3" s="120"/>
      <c r="B3" s="121"/>
      <c r="C3" s="122"/>
      <c r="D3" s="123"/>
      <c r="E3" s="126"/>
      <c r="F3" s="126"/>
      <c r="G3" s="126"/>
      <c r="H3" s="126"/>
      <c r="I3" s="127" t="s">
        <v>2</v>
      </c>
      <c r="J3" s="127"/>
      <c r="K3" s="127"/>
      <c r="L3" s="127"/>
      <c r="M3" s="127"/>
      <c r="N3" s="127"/>
      <c r="O3" s="127"/>
      <c r="P3" s="127"/>
      <c r="Q3" s="127"/>
    </row>
    <row r="4" spans="1:18">
      <c r="A4" s="120"/>
      <c r="B4" s="121"/>
      <c r="C4" s="122"/>
      <c r="D4" s="123"/>
      <c r="E4" s="126"/>
      <c r="F4" s="126"/>
      <c r="G4" s="126"/>
      <c r="H4" s="126"/>
      <c r="I4" s="128"/>
      <c r="J4" s="128"/>
      <c r="K4" s="128"/>
      <c r="L4" s="128"/>
      <c r="M4" s="128"/>
      <c r="N4" s="128"/>
      <c r="O4" s="128"/>
      <c r="P4" s="127" t="s">
        <v>3</v>
      </c>
      <c r="Q4" s="127"/>
    </row>
    <row r="5" spans="1:18">
      <c r="A5" s="120"/>
      <c r="B5" s="121"/>
      <c r="C5" s="122"/>
      <c r="D5" s="123"/>
      <c r="E5" s="126"/>
      <c r="F5" s="126"/>
      <c r="G5" s="126"/>
      <c r="H5" s="126"/>
      <c r="I5" s="128"/>
      <c r="J5" s="128"/>
      <c r="K5" s="128"/>
      <c r="L5" s="127" t="s">
        <v>210</v>
      </c>
      <c r="M5" s="127"/>
      <c r="N5" s="127"/>
      <c r="O5" s="127"/>
      <c r="P5" s="127"/>
      <c r="Q5" s="127"/>
    </row>
    <row r="6" spans="1:18">
      <c r="A6" s="116"/>
      <c r="B6" s="117"/>
      <c r="C6" s="117"/>
      <c r="D6" s="11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8" ht="18.75">
      <c r="A7" s="116"/>
      <c r="B7" s="129" t="s">
        <v>4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</row>
    <row r="8" spans="1:18" ht="18.75">
      <c r="A8" s="116"/>
      <c r="B8" s="130" t="s">
        <v>5</v>
      </c>
      <c r="C8" s="130"/>
      <c r="D8" s="131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</row>
    <row r="9" spans="1:18">
      <c r="A9" s="116"/>
      <c r="B9" s="133" t="s">
        <v>6</v>
      </c>
      <c r="C9" s="133"/>
      <c r="D9" s="134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6" t="s">
        <v>7</v>
      </c>
    </row>
    <row r="10" spans="1:18">
      <c r="A10" s="1"/>
      <c r="B10" s="113" t="s">
        <v>8</v>
      </c>
      <c r="C10" s="113" t="s">
        <v>9</v>
      </c>
      <c r="D10" s="94" t="s">
        <v>10</v>
      </c>
      <c r="E10" s="107" t="s">
        <v>11</v>
      </c>
      <c r="F10" s="110" t="s">
        <v>12</v>
      </c>
      <c r="G10" s="110"/>
      <c r="H10" s="110"/>
      <c r="I10" s="110"/>
      <c r="J10" s="100"/>
      <c r="K10" s="111" t="s">
        <v>13</v>
      </c>
      <c r="L10" s="111"/>
      <c r="M10" s="111"/>
      <c r="N10" s="111"/>
      <c r="O10" s="111"/>
      <c r="P10" s="111"/>
      <c r="Q10" s="114" t="s">
        <v>14</v>
      </c>
    </row>
    <row r="11" spans="1:18" ht="27.75" customHeight="1">
      <c r="A11" s="1"/>
      <c r="B11" s="113"/>
      <c r="C11" s="113"/>
      <c r="D11" s="95"/>
      <c r="E11" s="107"/>
      <c r="F11" s="110" t="s">
        <v>15</v>
      </c>
      <c r="G11" s="82" t="s">
        <v>16</v>
      </c>
      <c r="H11" s="107" t="s">
        <v>17</v>
      </c>
      <c r="I11" s="107"/>
      <c r="J11" s="115" t="s">
        <v>18</v>
      </c>
      <c r="K11" s="111" t="str">
        <f>F11</f>
        <v>усього</v>
      </c>
      <c r="L11" s="112" t="s">
        <v>19</v>
      </c>
      <c r="M11" s="112" t="s">
        <v>16</v>
      </c>
      <c r="N11" s="108" t="s">
        <v>17</v>
      </c>
      <c r="O11" s="108"/>
      <c r="P11" s="112" t="s">
        <v>18</v>
      </c>
      <c r="Q11" s="114"/>
    </row>
    <row r="12" spans="1:18" ht="55.5" customHeight="1">
      <c r="A12" s="1"/>
      <c r="B12" s="113"/>
      <c r="C12" s="113"/>
      <c r="D12" s="96"/>
      <c r="E12" s="107"/>
      <c r="F12" s="110"/>
      <c r="G12" s="83"/>
      <c r="H12" s="65" t="s">
        <v>20</v>
      </c>
      <c r="I12" s="65" t="s">
        <v>21</v>
      </c>
      <c r="J12" s="115"/>
      <c r="K12" s="111"/>
      <c r="L12" s="112"/>
      <c r="M12" s="112"/>
      <c r="N12" s="71" t="s">
        <v>20</v>
      </c>
      <c r="O12" s="71" t="s">
        <v>21</v>
      </c>
      <c r="P12" s="112"/>
      <c r="Q12" s="114"/>
    </row>
    <row r="13" spans="1:18">
      <c r="A13" s="1"/>
      <c r="B13" s="69">
        <v>1</v>
      </c>
      <c r="C13" s="70">
        <v>2</v>
      </c>
      <c r="D13" s="70">
        <v>3</v>
      </c>
      <c r="E13" s="65">
        <v>4</v>
      </c>
      <c r="F13" s="65">
        <v>5</v>
      </c>
      <c r="G13" s="7">
        <v>6</v>
      </c>
      <c r="H13" s="65">
        <v>7</v>
      </c>
      <c r="I13" s="65">
        <v>8</v>
      </c>
      <c r="J13" s="66">
        <v>9</v>
      </c>
      <c r="K13" s="71">
        <v>10</v>
      </c>
      <c r="L13" s="68">
        <v>11</v>
      </c>
      <c r="M13" s="68">
        <v>12</v>
      </c>
      <c r="N13" s="71">
        <v>13</v>
      </c>
      <c r="O13" s="71">
        <v>14</v>
      </c>
      <c r="P13" s="68">
        <v>15</v>
      </c>
      <c r="Q13" s="73">
        <v>16</v>
      </c>
    </row>
    <row r="14" spans="1:18" ht="21">
      <c r="A14" s="1"/>
      <c r="B14" s="2" t="s">
        <v>22</v>
      </c>
      <c r="C14" s="8" t="s">
        <v>23</v>
      </c>
      <c r="D14" s="8" t="s">
        <v>23</v>
      </c>
      <c r="E14" s="3" t="s">
        <v>24</v>
      </c>
      <c r="F14" s="4">
        <f>F15</f>
        <v>76751800</v>
      </c>
      <c r="G14" s="4">
        <f t="shared" ref="G14:Q14" si="0">G15</f>
        <v>76751800</v>
      </c>
      <c r="H14" s="4">
        <f t="shared" si="0"/>
        <v>51352387</v>
      </c>
      <c r="I14" s="4">
        <f t="shared" si="0"/>
        <v>6361133</v>
      </c>
      <c r="J14" s="4">
        <f t="shared" si="0"/>
        <v>0</v>
      </c>
      <c r="K14" s="4">
        <f t="shared" si="0"/>
        <v>1424000</v>
      </c>
      <c r="L14" s="4">
        <f t="shared" si="0"/>
        <v>250000</v>
      </c>
      <c r="M14" s="4">
        <f t="shared" si="0"/>
        <v>1174000</v>
      </c>
      <c r="N14" s="4">
        <f t="shared" si="0"/>
        <v>10000</v>
      </c>
      <c r="O14" s="4">
        <f t="shared" si="0"/>
        <v>0</v>
      </c>
      <c r="P14" s="4">
        <f t="shared" si="0"/>
        <v>250000</v>
      </c>
      <c r="Q14" s="4">
        <f t="shared" si="0"/>
        <v>78175800</v>
      </c>
      <c r="R14" s="137"/>
    </row>
    <row r="15" spans="1:18" ht="21">
      <c r="A15" s="1"/>
      <c r="B15" s="2" t="s">
        <v>25</v>
      </c>
      <c r="C15" s="8"/>
      <c r="D15" s="8"/>
      <c r="E15" s="3" t="s">
        <v>24</v>
      </c>
      <c r="F15" s="4">
        <f>F16+F19+F43+F50+F70+F76+F83+F90+F93+F97+F103+F86+F88</f>
        <v>76751800</v>
      </c>
      <c r="G15" s="4">
        <f t="shared" ref="G15:P15" si="1">G16+G19+G43+G50+G70+G76+G83+G90+G93+G97+G103+G86+G88</f>
        <v>76751800</v>
      </c>
      <c r="H15" s="4">
        <f t="shared" si="1"/>
        <v>51352387</v>
      </c>
      <c r="I15" s="4">
        <f t="shared" si="1"/>
        <v>6361133</v>
      </c>
      <c r="J15" s="4">
        <f t="shared" si="1"/>
        <v>0</v>
      </c>
      <c r="K15" s="4">
        <f t="shared" si="1"/>
        <v>1424000</v>
      </c>
      <c r="L15" s="4">
        <f t="shared" si="1"/>
        <v>250000</v>
      </c>
      <c r="M15" s="4">
        <f t="shared" si="1"/>
        <v>1174000</v>
      </c>
      <c r="N15" s="4">
        <f t="shared" si="1"/>
        <v>10000</v>
      </c>
      <c r="O15" s="4">
        <f t="shared" si="1"/>
        <v>0</v>
      </c>
      <c r="P15" s="4">
        <f t="shared" si="1"/>
        <v>250000</v>
      </c>
      <c r="Q15" s="4">
        <f>Q16+Q19+Q43+Q50+Q70+Q76+Q83+Q90+Q93+Q97+Q103+Q86+Q88</f>
        <v>78175800</v>
      </c>
    </row>
    <row r="16" spans="1:18">
      <c r="A16" s="1"/>
      <c r="B16" s="2"/>
      <c r="C16" s="2" t="s">
        <v>26</v>
      </c>
      <c r="D16" s="8"/>
      <c r="E16" s="3" t="s">
        <v>27</v>
      </c>
      <c r="F16" s="4">
        <f>F17+F18</f>
        <v>13788500</v>
      </c>
      <c r="G16" s="4">
        <f t="shared" ref="G16:P16" si="2">G17+G18</f>
        <v>13788500</v>
      </c>
      <c r="H16" s="4">
        <f t="shared" si="2"/>
        <v>10465000</v>
      </c>
      <c r="I16" s="4">
        <f t="shared" si="2"/>
        <v>407500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>K16+F16</f>
        <v>13788500</v>
      </c>
    </row>
    <row r="17" spans="1:17" ht="33.75">
      <c r="A17" s="1"/>
      <c r="B17" s="138" t="s">
        <v>28</v>
      </c>
      <c r="C17" s="69" t="s">
        <v>29</v>
      </c>
      <c r="D17" s="69" t="s">
        <v>30</v>
      </c>
      <c r="E17" s="139" t="s">
        <v>31</v>
      </c>
      <c r="F17" s="140">
        <f>G17</f>
        <v>13758500</v>
      </c>
      <c r="G17" s="140">
        <f>13358500+400000</f>
        <v>13758500</v>
      </c>
      <c r="H17" s="140">
        <f>10300000+165000</f>
        <v>10465000</v>
      </c>
      <c r="I17" s="140">
        <f>262500+145000</f>
        <v>407500</v>
      </c>
      <c r="J17" s="140">
        <v>0</v>
      </c>
      <c r="K17" s="140">
        <f>L17</f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9">
        <f>F17+K17</f>
        <v>13758500</v>
      </c>
    </row>
    <row r="18" spans="1:17" ht="24">
      <c r="A18" s="1"/>
      <c r="B18" s="69" t="s">
        <v>32</v>
      </c>
      <c r="C18" s="69" t="s">
        <v>33</v>
      </c>
      <c r="D18" s="141" t="s">
        <v>34</v>
      </c>
      <c r="E18" s="142" t="s">
        <v>35</v>
      </c>
      <c r="F18" s="140">
        <f>G18</f>
        <v>30000</v>
      </c>
      <c r="G18" s="140">
        <v>30000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0</v>
      </c>
      <c r="Q18" s="9">
        <f>F18+K18</f>
        <v>30000</v>
      </c>
    </row>
    <row r="19" spans="1:17">
      <c r="A19" s="1"/>
      <c r="B19" s="8"/>
      <c r="C19" s="8">
        <v>1000</v>
      </c>
      <c r="D19" s="8"/>
      <c r="E19" s="143" t="s">
        <v>36</v>
      </c>
      <c r="F19" s="144">
        <f t="shared" ref="F19:P19" si="3">F20+F23+F32+F38+F41+F35</f>
        <v>52925361</v>
      </c>
      <c r="G19" s="144">
        <f t="shared" si="3"/>
        <v>52925361</v>
      </c>
      <c r="H19" s="144">
        <f t="shared" si="3"/>
        <v>37027387</v>
      </c>
      <c r="I19" s="144">
        <f t="shared" si="3"/>
        <v>4524633</v>
      </c>
      <c r="J19" s="144">
        <f t="shared" si="3"/>
        <v>0</v>
      </c>
      <c r="K19" s="144">
        <f t="shared" si="3"/>
        <v>1140000</v>
      </c>
      <c r="L19" s="144">
        <f t="shared" si="3"/>
        <v>100000</v>
      </c>
      <c r="M19" s="144">
        <f t="shared" si="3"/>
        <v>1040000</v>
      </c>
      <c r="N19" s="144">
        <f t="shared" si="3"/>
        <v>0</v>
      </c>
      <c r="O19" s="144">
        <f t="shared" si="3"/>
        <v>0</v>
      </c>
      <c r="P19" s="144">
        <f t="shared" si="3"/>
        <v>100000</v>
      </c>
      <c r="Q19" s="144">
        <f>K19+F19</f>
        <v>54065361</v>
      </c>
    </row>
    <row r="20" spans="1:17" ht="20.25" customHeight="1">
      <c r="A20" s="1"/>
      <c r="B20" s="10" t="s">
        <v>37</v>
      </c>
      <c r="C20" s="10" t="s">
        <v>38</v>
      </c>
      <c r="D20" s="10" t="s">
        <v>39</v>
      </c>
      <c r="E20" s="11" t="s">
        <v>40</v>
      </c>
      <c r="F20" s="12">
        <f>F21+F22</f>
        <v>11955600</v>
      </c>
      <c r="G20" s="12">
        <f t="shared" ref="G20:H20" si="4">G21+G22</f>
        <v>11955600</v>
      </c>
      <c r="H20" s="12">
        <f t="shared" si="4"/>
        <v>7700000</v>
      </c>
      <c r="I20" s="12">
        <f>I21+I22</f>
        <v>1500000</v>
      </c>
      <c r="J20" s="13">
        <f t="shared" ref="J20:P20" si="5">J21</f>
        <v>0</v>
      </c>
      <c r="K20" s="14">
        <f t="shared" si="5"/>
        <v>570000</v>
      </c>
      <c r="L20" s="14">
        <f t="shared" si="5"/>
        <v>50000</v>
      </c>
      <c r="M20" s="14">
        <f t="shared" si="5"/>
        <v>520000</v>
      </c>
      <c r="N20" s="14">
        <f t="shared" si="5"/>
        <v>0</v>
      </c>
      <c r="O20" s="14">
        <f t="shared" si="5"/>
        <v>0</v>
      </c>
      <c r="P20" s="14">
        <f t="shared" si="5"/>
        <v>50000</v>
      </c>
      <c r="Q20" s="6">
        <f t="shared" ref="Q20:Q75" si="6">F20+K20</f>
        <v>12525600</v>
      </c>
    </row>
    <row r="21" spans="1:17" ht="17.25" customHeight="1">
      <c r="A21" s="1"/>
      <c r="B21" s="10"/>
      <c r="C21" s="10"/>
      <c r="D21" s="10"/>
      <c r="E21" s="15" t="s">
        <v>41</v>
      </c>
      <c r="F21" s="16">
        <f>G21</f>
        <v>11455600</v>
      </c>
      <c r="G21" s="16">
        <f>10670600+180000+605000</f>
        <v>11455600</v>
      </c>
      <c r="H21" s="16">
        <v>7700000</v>
      </c>
      <c r="I21" s="16">
        <f>600000+400000</f>
        <v>1000000</v>
      </c>
      <c r="J21" s="17">
        <v>0</v>
      </c>
      <c r="K21" s="18">
        <f>M21+L21</f>
        <v>570000</v>
      </c>
      <c r="L21" s="140">
        <v>50000</v>
      </c>
      <c r="M21" s="18">
        <v>520000</v>
      </c>
      <c r="N21" s="18">
        <v>0</v>
      </c>
      <c r="O21" s="18">
        <v>0</v>
      </c>
      <c r="P21" s="18">
        <f>L21</f>
        <v>50000</v>
      </c>
      <c r="Q21" s="19">
        <f t="shared" si="6"/>
        <v>12025600</v>
      </c>
    </row>
    <row r="22" spans="1:17" ht="101.25">
      <c r="A22" s="1"/>
      <c r="B22" s="10"/>
      <c r="C22" s="10"/>
      <c r="D22" s="10"/>
      <c r="E22" s="15" t="s">
        <v>42</v>
      </c>
      <c r="F22" s="16">
        <f>G22</f>
        <v>500000</v>
      </c>
      <c r="G22" s="16">
        <f>I22</f>
        <v>500000</v>
      </c>
      <c r="H22" s="16">
        <v>0</v>
      </c>
      <c r="I22" s="16">
        <v>500000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f t="shared" si="6"/>
        <v>500000</v>
      </c>
    </row>
    <row r="23" spans="1:17" ht="22.5">
      <c r="A23" s="1"/>
      <c r="B23" s="10" t="s">
        <v>43</v>
      </c>
      <c r="C23" s="10"/>
      <c r="D23" s="10"/>
      <c r="E23" s="11" t="s">
        <v>44</v>
      </c>
      <c r="F23" s="12">
        <f>F24</f>
        <v>13717200</v>
      </c>
      <c r="G23" s="12">
        <f>G24</f>
        <v>13717200</v>
      </c>
      <c r="H23" s="12">
        <f>H24</f>
        <v>7580000</v>
      </c>
      <c r="I23" s="12">
        <f>I24</f>
        <v>2996700</v>
      </c>
      <c r="J23" s="12">
        <f t="shared" ref="J23:P23" si="7">J24</f>
        <v>0</v>
      </c>
      <c r="K23" s="12">
        <f t="shared" si="7"/>
        <v>520000</v>
      </c>
      <c r="L23" s="12">
        <f t="shared" si="7"/>
        <v>0</v>
      </c>
      <c r="M23" s="12">
        <f t="shared" si="7"/>
        <v>520000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20">
        <f>F23+K23</f>
        <v>14237200</v>
      </c>
    </row>
    <row r="24" spans="1:17" ht="22.5">
      <c r="A24" s="1"/>
      <c r="B24" s="10" t="s">
        <v>45</v>
      </c>
      <c r="C24" s="10" t="s">
        <v>46</v>
      </c>
      <c r="D24" s="10" t="s">
        <v>47</v>
      </c>
      <c r="E24" s="11" t="s">
        <v>48</v>
      </c>
      <c r="F24" s="12">
        <f t="shared" ref="F24:Q24" si="8">F25+F27+F26</f>
        <v>13717200</v>
      </c>
      <c r="G24" s="12">
        <f t="shared" si="8"/>
        <v>13717200</v>
      </c>
      <c r="H24" s="12">
        <f t="shared" si="8"/>
        <v>7580000</v>
      </c>
      <c r="I24" s="12">
        <f t="shared" si="8"/>
        <v>2996700</v>
      </c>
      <c r="J24" s="12">
        <f t="shared" si="8"/>
        <v>0</v>
      </c>
      <c r="K24" s="12">
        <f t="shared" si="8"/>
        <v>520000</v>
      </c>
      <c r="L24" s="12">
        <f t="shared" si="8"/>
        <v>0</v>
      </c>
      <c r="M24" s="12">
        <f t="shared" si="8"/>
        <v>520000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14237200</v>
      </c>
    </row>
    <row r="25" spans="1:17">
      <c r="A25" s="1"/>
      <c r="B25" s="69"/>
      <c r="C25" s="69"/>
      <c r="D25" s="69"/>
      <c r="E25" s="15" t="s">
        <v>41</v>
      </c>
      <c r="F25" s="16">
        <f>G25</f>
        <v>12027200</v>
      </c>
      <c r="G25" s="16">
        <f>11722200+305000</f>
        <v>12027200</v>
      </c>
      <c r="H25" s="16">
        <v>7452500</v>
      </c>
      <c r="I25" s="16">
        <f>20000+1099500+314700</f>
        <v>1434200</v>
      </c>
      <c r="J25" s="17">
        <v>0</v>
      </c>
      <c r="K25" s="18">
        <f>L25+M25</f>
        <v>520000</v>
      </c>
      <c r="L25" s="18">
        <v>0</v>
      </c>
      <c r="M25" s="18">
        <v>520000</v>
      </c>
      <c r="N25" s="18">
        <v>0</v>
      </c>
      <c r="O25" s="18">
        <v>0</v>
      </c>
      <c r="P25" s="18">
        <f>L25</f>
        <v>0</v>
      </c>
      <c r="Q25" s="21">
        <f t="shared" si="6"/>
        <v>12547200</v>
      </c>
    </row>
    <row r="26" spans="1:17" ht="101.25">
      <c r="A26" s="1"/>
      <c r="B26" s="10"/>
      <c r="C26" s="10"/>
      <c r="D26" s="10"/>
      <c r="E26" s="15" t="s">
        <v>42</v>
      </c>
      <c r="F26" s="16">
        <f>G26</f>
        <v>1562500</v>
      </c>
      <c r="G26" s="16">
        <f>I26</f>
        <v>1562500</v>
      </c>
      <c r="H26" s="16">
        <v>0</v>
      </c>
      <c r="I26" s="16">
        <f>795300+767200</f>
        <v>1562500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f t="shared" ref="Q26" si="9">F26+K26</f>
        <v>1562500</v>
      </c>
    </row>
    <row r="27" spans="1:17" ht="67.5">
      <c r="A27" s="1"/>
      <c r="B27" s="69"/>
      <c r="C27" s="69"/>
      <c r="D27" s="69"/>
      <c r="E27" s="15" t="s">
        <v>53</v>
      </c>
      <c r="F27" s="16">
        <f>G27</f>
        <v>127500</v>
      </c>
      <c r="G27" s="16">
        <f>H27</f>
        <v>127500</v>
      </c>
      <c r="H27" s="16">
        <v>127500</v>
      </c>
      <c r="I27" s="16">
        <v>0</v>
      </c>
      <c r="J27" s="17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21">
        <f t="shared" si="6"/>
        <v>127500</v>
      </c>
    </row>
    <row r="28" spans="1:17">
      <c r="A28" s="1"/>
      <c r="B28" s="94" t="s">
        <v>49</v>
      </c>
      <c r="C28" s="94" t="s">
        <v>50</v>
      </c>
      <c r="D28" s="94" t="s">
        <v>10</v>
      </c>
      <c r="E28" s="97" t="s">
        <v>51</v>
      </c>
      <c r="F28" s="100" t="s">
        <v>12</v>
      </c>
      <c r="G28" s="101"/>
      <c r="H28" s="101"/>
      <c r="I28" s="101"/>
      <c r="J28" s="109"/>
      <c r="K28" s="104" t="s">
        <v>13</v>
      </c>
      <c r="L28" s="105"/>
      <c r="M28" s="105"/>
      <c r="N28" s="105"/>
      <c r="O28" s="105"/>
      <c r="P28" s="106"/>
      <c r="Q28" s="103" t="s">
        <v>14</v>
      </c>
    </row>
    <row r="29" spans="1:17">
      <c r="A29" s="1"/>
      <c r="B29" s="95"/>
      <c r="C29" s="95"/>
      <c r="D29" s="95"/>
      <c r="E29" s="98"/>
      <c r="F29" s="80" t="s">
        <v>52</v>
      </c>
      <c r="G29" s="82" t="s">
        <v>16</v>
      </c>
      <c r="H29" s="84" t="s">
        <v>17</v>
      </c>
      <c r="I29" s="85"/>
      <c r="J29" s="86" t="s">
        <v>18</v>
      </c>
      <c r="K29" s="88" t="s">
        <v>52</v>
      </c>
      <c r="L29" s="90" t="s">
        <v>19</v>
      </c>
      <c r="M29" s="90" t="s">
        <v>16</v>
      </c>
      <c r="N29" s="92" t="s">
        <v>17</v>
      </c>
      <c r="O29" s="93"/>
      <c r="P29" s="90" t="s">
        <v>18</v>
      </c>
      <c r="Q29" s="78"/>
    </row>
    <row r="30" spans="1:17" ht="62.25" customHeight="1">
      <c r="A30" s="1"/>
      <c r="B30" s="96"/>
      <c r="C30" s="96"/>
      <c r="D30" s="96"/>
      <c r="E30" s="99"/>
      <c r="F30" s="81"/>
      <c r="G30" s="83"/>
      <c r="H30" s="65" t="s">
        <v>20</v>
      </c>
      <c r="I30" s="65" t="s">
        <v>21</v>
      </c>
      <c r="J30" s="87"/>
      <c r="K30" s="89"/>
      <c r="L30" s="91"/>
      <c r="M30" s="91"/>
      <c r="N30" s="71" t="s">
        <v>20</v>
      </c>
      <c r="O30" s="71" t="s">
        <v>21</v>
      </c>
      <c r="P30" s="91"/>
      <c r="Q30" s="79"/>
    </row>
    <row r="31" spans="1:17">
      <c r="A31" s="1"/>
      <c r="B31" s="69">
        <v>1</v>
      </c>
      <c r="C31" s="70">
        <v>2</v>
      </c>
      <c r="D31" s="70">
        <v>3</v>
      </c>
      <c r="E31" s="65">
        <v>4</v>
      </c>
      <c r="F31" s="64">
        <v>5</v>
      </c>
      <c r="G31" s="7">
        <v>6</v>
      </c>
      <c r="H31" s="65">
        <v>7</v>
      </c>
      <c r="I31" s="72">
        <v>8</v>
      </c>
      <c r="J31" s="22">
        <v>9</v>
      </c>
      <c r="K31" s="23">
        <v>10</v>
      </c>
      <c r="L31" s="74">
        <v>11</v>
      </c>
      <c r="M31" s="74">
        <v>12</v>
      </c>
      <c r="N31" s="23">
        <v>13</v>
      </c>
      <c r="O31" s="23">
        <v>14</v>
      </c>
      <c r="P31" s="74">
        <v>15</v>
      </c>
      <c r="Q31" s="63">
        <v>16</v>
      </c>
    </row>
    <row r="32" spans="1:17" ht="22.5">
      <c r="A32" s="1"/>
      <c r="B32" s="10" t="s">
        <v>54</v>
      </c>
      <c r="C32" s="10"/>
      <c r="D32" s="10"/>
      <c r="E32" s="11" t="s">
        <v>55</v>
      </c>
      <c r="F32" s="12">
        <f>F33</f>
        <v>25702600</v>
      </c>
      <c r="G32" s="12">
        <f t="shared" ref="G32:P33" si="10">G33</f>
        <v>25702600</v>
      </c>
      <c r="H32" s="12">
        <f t="shared" si="10"/>
        <v>21100000</v>
      </c>
      <c r="I32" s="12">
        <f>I33</f>
        <v>0</v>
      </c>
      <c r="J32" s="12">
        <f t="shared" si="10"/>
        <v>0</v>
      </c>
      <c r="K32" s="12">
        <f t="shared" si="10"/>
        <v>0</v>
      </c>
      <c r="L32" s="12">
        <f t="shared" si="10"/>
        <v>0</v>
      </c>
      <c r="M32" s="12">
        <f t="shared" si="10"/>
        <v>0</v>
      </c>
      <c r="N32" s="12">
        <f t="shared" si="10"/>
        <v>0</v>
      </c>
      <c r="O32" s="12">
        <f t="shared" si="10"/>
        <v>0</v>
      </c>
      <c r="P32" s="12">
        <f t="shared" si="10"/>
        <v>0</v>
      </c>
      <c r="Q32" s="6">
        <f t="shared" si="6"/>
        <v>25702600</v>
      </c>
    </row>
    <row r="33" spans="1:17" ht="22.5">
      <c r="A33" s="1"/>
      <c r="B33" s="10" t="s">
        <v>56</v>
      </c>
      <c r="C33" s="10" t="s">
        <v>57</v>
      </c>
      <c r="D33" s="10" t="s">
        <v>47</v>
      </c>
      <c r="E33" s="11" t="s">
        <v>48</v>
      </c>
      <c r="F33" s="12">
        <f>F34</f>
        <v>25702600</v>
      </c>
      <c r="G33" s="12">
        <f t="shared" si="10"/>
        <v>25702600</v>
      </c>
      <c r="H33" s="12">
        <f t="shared" si="10"/>
        <v>21100000</v>
      </c>
      <c r="I33" s="12">
        <f t="shared" si="10"/>
        <v>0</v>
      </c>
      <c r="J33" s="12">
        <f t="shared" si="10"/>
        <v>0</v>
      </c>
      <c r="K33" s="12">
        <f t="shared" si="10"/>
        <v>0</v>
      </c>
      <c r="L33" s="12">
        <f t="shared" si="10"/>
        <v>0</v>
      </c>
      <c r="M33" s="12">
        <f t="shared" si="10"/>
        <v>0</v>
      </c>
      <c r="N33" s="12">
        <f t="shared" si="10"/>
        <v>0</v>
      </c>
      <c r="O33" s="12">
        <f t="shared" si="10"/>
        <v>0</v>
      </c>
      <c r="P33" s="12">
        <f t="shared" si="10"/>
        <v>0</v>
      </c>
      <c r="Q33" s="21">
        <f t="shared" si="6"/>
        <v>25702600</v>
      </c>
    </row>
    <row r="34" spans="1:17" ht="22.5">
      <c r="A34" s="1"/>
      <c r="B34" s="69"/>
      <c r="C34" s="69"/>
      <c r="D34" s="69"/>
      <c r="E34" s="15" t="s">
        <v>58</v>
      </c>
      <c r="F34" s="16">
        <f t="shared" ref="F34:F42" si="11">G34</f>
        <v>25702600</v>
      </c>
      <c r="G34" s="16">
        <v>25702600</v>
      </c>
      <c r="H34" s="16">
        <v>21100000</v>
      </c>
      <c r="I34" s="16">
        <v>0</v>
      </c>
      <c r="J34" s="17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21">
        <f t="shared" si="6"/>
        <v>25702600</v>
      </c>
    </row>
    <row r="35" spans="1:17" ht="90">
      <c r="A35" s="1"/>
      <c r="B35" s="24" t="s">
        <v>191</v>
      </c>
      <c r="C35" s="71">
        <v>1060</v>
      </c>
      <c r="D35" s="24"/>
      <c r="E35" s="25" t="s">
        <v>193</v>
      </c>
      <c r="F35" s="14">
        <f>F36</f>
        <v>650000</v>
      </c>
      <c r="G35" s="14">
        <f t="shared" ref="G35:Q36" si="12">G36</f>
        <v>650000</v>
      </c>
      <c r="H35" s="14">
        <f t="shared" si="12"/>
        <v>0</v>
      </c>
      <c r="I35" s="14">
        <f t="shared" si="12"/>
        <v>0</v>
      </c>
      <c r="J35" s="14">
        <f t="shared" si="12"/>
        <v>0</v>
      </c>
      <c r="K35" s="14">
        <f t="shared" si="12"/>
        <v>50000</v>
      </c>
      <c r="L35" s="14">
        <f t="shared" si="12"/>
        <v>50000</v>
      </c>
      <c r="M35" s="14">
        <f t="shared" si="12"/>
        <v>0</v>
      </c>
      <c r="N35" s="14">
        <f t="shared" si="12"/>
        <v>0</v>
      </c>
      <c r="O35" s="14">
        <f t="shared" si="12"/>
        <v>0</v>
      </c>
      <c r="P35" s="14">
        <f t="shared" si="12"/>
        <v>50000</v>
      </c>
      <c r="Q35" s="14">
        <f t="shared" si="12"/>
        <v>700000</v>
      </c>
    </row>
    <row r="36" spans="1:17" ht="22.5">
      <c r="A36" s="1"/>
      <c r="B36" s="24" t="s">
        <v>192</v>
      </c>
      <c r="C36" s="71">
        <v>1061</v>
      </c>
      <c r="D36" s="24" t="s">
        <v>47</v>
      </c>
      <c r="E36" s="25" t="s">
        <v>48</v>
      </c>
      <c r="F36" s="14">
        <f>F37</f>
        <v>650000</v>
      </c>
      <c r="G36" s="14">
        <f t="shared" si="12"/>
        <v>650000</v>
      </c>
      <c r="H36" s="14">
        <f t="shared" si="12"/>
        <v>0</v>
      </c>
      <c r="I36" s="14">
        <f t="shared" si="12"/>
        <v>0</v>
      </c>
      <c r="J36" s="14">
        <f t="shared" si="12"/>
        <v>0</v>
      </c>
      <c r="K36" s="14">
        <f t="shared" si="12"/>
        <v>50000</v>
      </c>
      <c r="L36" s="14">
        <f t="shared" si="12"/>
        <v>50000</v>
      </c>
      <c r="M36" s="14">
        <f t="shared" si="12"/>
        <v>0</v>
      </c>
      <c r="N36" s="14">
        <f t="shared" si="12"/>
        <v>0</v>
      </c>
      <c r="O36" s="14">
        <f t="shared" si="12"/>
        <v>0</v>
      </c>
      <c r="P36" s="14">
        <f t="shared" si="12"/>
        <v>50000</v>
      </c>
      <c r="Q36" s="18">
        <f t="shared" si="12"/>
        <v>700000</v>
      </c>
    </row>
    <row r="37" spans="1:17">
      <c r="A37" s="1"/>
      <c r="B37" s="24"/>
      <c r="C37" s="71"/>
      <c r="D37" s="24"/>
      <c r="E37" s="26" t="s">
        <v>194</v>
      </c>
      <c r="F37" s="18">
        <f>G36</f>
        <v>650000</v>
      </c>
      <c r="G37" s="18">
        <v>650000</v>
      </c>
      <c r="H37" s="18">
        <v>0</v>
      </c>
      <c r="I37" s="18">
        <v>0</v>
      </c>
      <c r="J37" s="18">
        <v>0</v>
      </c>
      <c r="K37" s="18">
        <f>L37</f>
        <v>50000</v>
      </c>
      <c r="L37" s="18">
        <v>50000</v>
      </c>
      <c r="M37" s="18">
        <f>M39</f>
        <v>0</v>
      </c>
      <c r="N37" s="18">
        <f>N39</f>
        <v>0</v>
      </c>
      <c r="O37" s="18">
        <f>O39</f>
        <v>0</v>
      </c>
      <c r="P37" s="18">
        <f>L37</f>
        <v>50000</v>
      </c>
      <c r="Q37" s="14">
        <f>K37+F37</f>
        <v>700000</v>
      </c>
    </row>
    <row r="38" spans="1:17" ht="22.5">
      <c r="A38" s="1"/>
      <c r="B38" s="10" t="s">
        <v>59</v>
      </c>
      <c r="C38" s="69">
        <v>1160</v>
      </c>
      <c r="D38" s="10" t="s">
        <v>60</v>
      </c>
      <c r="E38" s="11" t="s">
        <v>61</v>
      </c>
      <c r="F38" s="16">
        <f t="shared" si="11"/>
        <v>760909</v>
      </c>
      <c r="G38" s="16">
        <f>G39+G40</f>
        <v>760909</v>
      </c>
      <c r="H38" s="16">
        <f>H39+H40</f>
        <v>562437</v>
      </c>
      <c r="I38" s="16">
        <f>I39+I40</f>
        <v>27933</v>
      </c>
      <c r="J38" s="18">
        <f t="shared" ref="F38:P45" si="13">J39</f>
        <v>0</v>
      </c>
      <c r="K38" s="18">
        <f t="shared" si="13"/>
        <v>0</v>
      </c>
      <c r="L38" s="18">
        <f t="shared" si="13"/>
        <v>0</v>
      </c>
      <c r="M38" s="18">
        <f t="shared" si="13"/>
        <v>0</v>
      </c>
      <c r="N38" s="18">
        <f t="shared" si="13"/>
        <v>0</v>
      </c>
      <c r="O38" s="18">
        <f t="shared" si="13"/>
        <v>0</v>
      </c>
      <c r="P38" s="18">
        <f t="shared" si="13"/>
        <v>0</v>
      </c>
      <c r="Q38" s="27">
        <f>K38+F38</f>
        <v>760909</v>
      </c>
    </row>
    <row r="39" spans="1:17">
      <c r="A39" s="28"/>
      <c r="B39" s="29"/>
      <c r="C39" s="30"/>
      <c r="D39" s="29"/>
      <c r="E39" s="15" t="str">
        <f>E21</f>
        <v>в т.ч.  за рахунок коштів місцевого бюджету</v>
      </c>
      <c r="F39" s="16">
        <f t="shared" si="11"/>
        <v>250714</v>
      </c>
      <c r="G39" s="16">
        <v>250714</v>
      </c>
      <c r="H39" s="17">
        <v>167143</v>
      </c>
      <c r="I39" s="16">
        <v>13929</v>
      </c>
      <c r="J39" s="16">
        <f t="shared" si="13"/>
        <v>0</v>
      </c>
      <c r="K39" s="16">
        <f t="shared" si="13"/>
        <v>0</v>
      </c>
      <c r="L39" s="16">
        <f t="shared" si="13"/>
        <v>0</v>
      </c>
      <c r="M39" s="16">
        <f t="shared" si="13"/>
        <v>0</v>
      </c>
      <c r="N39" s="16">
        <f t="shared" si="13"/>
        <v>0</v>
      </c>
      <c r="O39" s="16">
        <f t="shared" si="13"/>
        <v>0</v>
      </c>
      <c r="P39" s="16">
        <f t="shared" si="13"/>
        <v>0</v>
      </c>
      <c r="Q39" s="19">
        <f t="shared" ref="Q39:Q40" si="14">K39+F39</f>
        <v>250714</v>
      </c>
    </row>
    <row r="40" spans="1:17" ht="26.25" customHeight="1">
      <c r="A40" s="28"/>
      <c r="B40" s="29"/>
      <c r="C40" s="30"/>
      <c r="D40" s="29"/>
      <c r="E40" s="15" t="s">
        <v>62</v>
      </c>
      <c r="F40" s="16">
        <f t="shared" si="11"/>
        <v>510195</v>
      </c>
      <c r="G40" s="145">
        <f>317195+193000</f>
        <v>510195</v>
      </c>
      <c r="H40" s="146">
        <f>237004+158290</f>
        <v>395294</v>
      </c>
      <c r="I40" s="16">
        <f>1500+10504+2000</f>
        <v>14004</v>
      </c>
      <c r="J40" s="16">
        <f t="shared" si="13"/>
        <v>0</v>
      </c>
      <c r="K40" s="16">
        <f t="shared" si="13"/>
        <v>0</v>
      </c>
      <c r="L40" s="16">
        <f t="shared" si="13"/>
        <v>0</v>
      </c>
      <c r="M40" s="16">
        <f t="shared" si="13"/>
        <v>0</v>
      </c>
      <c r="N40" s="16">
        <f t="shared" si="13"/>
        <v>0</v>
      </c>
      <c r="O40" s="16">
        <f t="shared" si="13"/>
        <v>0</v>
      </c>
      <c r="P40" s="16">
        <f t="shared" si="13"/>
        <v>0</v>
      </c>
      <c r="Q40" s="19">
        <f t="shared" si="14"/>
        <v>510195</v>
      </c>
    </row>
    <row r="41" spans="1:17" ht="45">
      <c r="A41" s="1"/>
      <c r="B41" s="10" t="s">
        <v>63</v>
      </c>
      <c r="C41" s="69">
        <v>1200</v>
      </c>
      <c r="D41" s="10" t="s">
        <v>60</v>
      </c>
      <c r="E41" s="11" t="s">
        <v>64</v>
      </c>
      <c r="F41" s="31">
        <f t="shared" si="11"/>
        <v>139052</v>
      </c>
      <c r="G41" s="31">
        <f t="shared" ref="G41:P42" si="15">G42</f>
        <v>139052</v>
      </c>
      <c r="H41" s="147">
        <f t="shared" si="15"/>
        <v>84950</v>
      </c>
      <c r="I41" s="32">
        <f t="shared" si="15"/>
        <v>0</v>
      </c>
      <c r="J41" s="32">
        <f t="shared" si="15"/>
        <v>0</v>
      </c>
      <c r="K41" s="32">
        <f t="shared" si="15"/>
        <v>0</v>
      </c>
      <c r="L41" s="32">
        <f t="shared" si="15"/>
        <v>0</v>
      </c>
      <c r="M41" s="32">
        <f t="shared" si="15"/>
        <v>0</v>
      </c>
      <c r="N41" s="32">
        <f t="shared" si="15"/>
        <v>0</v>
      </c>
      <c r="O41" s="32">
        <f t="shared" si="15"/>
        <v>0</v>
      </c>
      <c r="P41" s="32">
        <f t="shared" si="15"/>
        <v>0</v>
      </c>
      <c r="Q41" s="6">
        <f t="shared" si="6"/>
        <v>139052</v>
      </c>
    </row>
    <row r="42" spans="1:17" ht="56.25">
      <c r="A42" s="1"/>
      <c r="B42" s="69"/>
      <c r="C42" s="69"/>
      <c r="D42" s="69"/>
      <c r="E42" s="33" t="s">
        <v>65</v>
      </c>
      <c r="F42" s="18">
        <f t="shared" si="11"/>
        <v>139052</v>
      </c>
      <c r="G42" s="31">
        <v>139052</v>
      </c>
      <c r="H42" s="147">
        <v>84950</v>
      </c>
      <c r="I42" s="32">
        <f t="shared" si="15"/>
        <v>0</v>
      </c>
      <c r="J42" s="32">
        <f t="shared" si="15"/>
        <v>0</v>
      </c>
      <c r="K42" s="32">
        <f t="shared" si="15"/>
        <v>0</v>
      </c>
      <c r="L42" s="32">
        <f t="shared" si="15"/>
        <v>0</v>
      </c>
      <c r="M42" s="32">
        <f t="shared" si="15"/>
        <v>0</v>
      </c>
      <c r="N42" s="32">
        <f t="shared" si="15"/>
        <v>0</v>
      </c>
      <c r="O42" s="32">
        <f t="shared" si="15"/>
        <v>0</v>
      </c>
      <c r="P42" s="32">
        <f t="shared" si="15"/>
        <v>0</v>
      </c>
      <c r="Q42" s="6">
        <f>F42+K42</f>
        <v>139052</v>
      </c>
    </row>
    <row r="43" spans="1:17">
      <c r="A43" s="1"/>
      <c r="B43" s="8"/>
      <c r="C43" s="8">
        <v>2000</v>
      </c>
      <c r="D43" s="8"/>
      <c r="E43" s="34" t="s">
        <v>66</v>
      </c>
      <c r="F43" s="5">
        <f t="shared" ref="F43:Q43" si="16">F44+F48</f>
        <v>1190000</v>
      </c>
      <c r="G43" s="5">
        <f t="shared" si="16"/>
        <v>1190000</v>
      </c>
      <c r="H43" s="5">
        <f t="shared" si="16"/>
        <v>0</v>
      </c>
      <c r="I43" s="5">
        <f t="shared" si="16"/>
        <v>0</v>
      </c>
      <c r="J43" s="5">
        <f t="shared" si="16"/>
        <v>0</v>
      </c>
      <c r="K43" s="5">
        <f t="shared" si="16"/>
        <v>0</v>
      </c>
      <c r="L43" s="5">
        <f t="shared" si="16"/>
        <v>0</v>
      </c>
      <c r="M43" s="5">
        <f t="shared" si="16"/>
        <v>0</v>
      </c>
      <c r="N43" s="5">
        <f t="shared" si="16"/>
        <v>0</v>
      </c>
      <c r="O43" s="5">
        <f t="shared" si="16"/>
        <v>0</v>
      </c>
      <c r="P43" s="5">
        <f t="shared" si="16"/>
        <v>0</v>
      </c>
      <c r="Q43" s="5">
        <f t="shared" si="16"/>
        <v>1190000</v>
      </c>
    </row>
    <row r="44" spans="1:17">
      <c r="A44" s="1"/>
      <c r="B44" s="10" t="s">
        <v>67</v>
      </c>
      <c r="C44" s="69">
        <v>2110</v>
      </c>
      <c r="D44" s="69"/>
      <c r="E44" s="11" t="s">
        <v>68</v>
      </c>
      <c r="F44" s="12">
        <f t="shared" si="13"/>
        <v>990000</v>
      </c>
      <c r="G44" s="12">
        <f t="shared" si="13"/>
        <v>990000</v>
      </c>
      <c r="H44" s="12">
        <f t="shared" si="13"/>
        <v>0</v>
      </c>
      <c r="I44" s="12">
        <f t="shared" si="13"/>
        <v>0</v>
      </c>
      <c r="J44" s="13">
        <f t="shared" si="13"/>
        <v>0</v>
      </c>
      <c r="K44" s="14">
        <f t="shared" si="13"/>
        <v>0</v>
      </c>
      <c r="L44" s="14">
        <f t="shared" si="13"/>
        <v>0</v>
      </c>
      <c r="M44" s="18">
        <v>0</v>
      </c>
      <c r="N44" s="14">
        <f t="shared" si="13"/>
        <v>0</v>
      </c>
      <c r="O44" s="14">
        <f t="shared" si="13"/>
        <v>0</v>
      </c>
      <c r="P44" s="14">
        <f t="shared" si="13"/>
        <v>0</v>
      </c>
      <c r="Q44" s="6">
        <f t="shared" si="6"/>
        <v>990000</v>
      </c>
    </row>
    <row r="45" spans="1:17" ht="33.75">
      <c r="A45" s="1"/>
      <c r="B45" s="10" t="s">
        <v>69</v>
      </c>
      <c r="C45" s="69">
        <v>2111</v>
      </c>
      <c r="D45" s="69" t="s">
        <v>70</v>
      </c>
      <c r="E45" s="11" t="s">
        <v>71</v>
      </c>
      <c r="F45" s="12">
        <f>G45</f>
        <v>990000</v>
      </c>
      <c r="G45" s="12">
        <f>G46+G47</f>
        <v>990000</v>
      </c>
      <c r="H45" s="12">
        <f>H46</f>
        <v>0</v>
      </c>
      <c r="I45" s="12">
        <f t="shared" si="13"/>
        <v>0</v>
      </c>
      <c r="J45" s="12">
        <f t="shared" si="13"/>
        <v>0</v>
      </c>
      <c r="K45" s="12">
        <f t="shared" si="13"/>
        <v>0</v>
      </c>
      <c r="L45" s="12">
        <f t="shared" si="13"/>
        <v>0</v>
      </c>
      <c r="M45" s="12">
        <f t="shared" si="13"/>
        <v>0</v>
      </c>
      <c r="N45" s="12">
        <f t="shared" si="13"/>
        <v>0</v>
      </c>
      <c r="O45" s="12">
        <f t="shared" si="13"/>
        <v>0</v>
      </c>
      <c r="P45" s="12">
        <f t="shared" si="13"/>
        <v>0</v>
      </c>
      <c r="Q45" s="6">
        <f t="shared" si="6"/>
        <v>990000</v>
      </c>
    </row>
    <row r="46" spans="1:17">
      <c r="A46" s="1"/>
      <c r="B46" s="69"/>
      <c r="C46" s="69"/>
      <c r="D46" s="69"/>
      <c r="E46" s="15" t="s">
        <v>41</v>
      </c>
      <c r="F46" s="16">
        <f>G46</f>
        <v>940000</v>
      </c>
      <c r="G46" s="16">
        <f>865000+75000</f>
        <v>940000</v>
      </c>
      <c r="H46" s="16">
        <v>0</v>
      </c>
      <c r="I46" s="16">
        <v>0</v>
      </c>
      <c r="J46" s="17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21">
        <f t="shared" si="6"/>
        <v>940000</v>
      </c>
    </row>
    <row r="47" spans="1:17" ht="67.5">
      <c r="A47" s="1"/>
      <c r="B47" s="69"/>
      <c r="C47" s="69"/>
      <c r="D47" s="69"/>
      <c r="E47" s="15" t="str">
        <f>E27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7" s="16">
        <f>G47</f>
        <v>50000</v>
      </c>
      <c r="G47" s="16">
        <v>50000</v>
      </c>
      <c r="H47" s="16">
        <v>0</v>
      </c>
      <c r="I47" s="16">
        <v>0</v>
      </c>
      <c r="J47" s="17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21">
        <f t="shared" si="6"/>
        <v>50000</v>
      </c>
    </row>
    <row r="48" spans="1:17" ht="22.5">
      <c r="A48" s="1"/>
      <c r="B48" s="10" t="s">
        <v>72</v>
      </c>
      <c r="C48" s="69"/>
      <c r="D48" s="69"/>
      <c r="E48" s="11" t="s">
        <v>73</v>
      </c>
      <c r="F48" s="16">
        <f>G48</f>
        <v>200000</v>
      </c>
      <c r="G48" s="16">
        <f>G49</f>
        <v>200000</v>
      </c>
      <c r="H48" s="16">
        <v>0</v>
      </c>
      <c r="I48" s="16">
        <v>0</v>
      </c>
      <c r="J48" s="17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21">
        <f t="shared" si="6"/>
        <v>200000</v>
      </c>
    </row>
    <row r="49" spans="1:17" ht="22.5">
      <c r="A49" s="1"/>
      <c r="B49" s="10" t="s">
        <v>74</v>
      </c>
      <c r="C49" s="69">
        <v>2144</v>
      </c>
      <c r="D49" s="10" t="s">
        <v>75</v>
      </c>
      <c r="E49" s="11" t="s">
        <v>76</v>
      </c>
      <c r="F49" s="16">
        <f>G49</f>
        <v>200000</v>
      </c>
      <c r="G49" s="16">
        <v>200000</v>
      </c>
      <c r="H49" s="16">
        <v>0</v>
      </c>
      <c r="I49" s="16">
        <v>0</v>
      </c>
      <c r="J49" s="17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21">
        <f t="shared" si="6"/>
        <v>200000</v>
      </c>
    </row>
    <row r="50" spans="1:17" ht="24">
      <c r="A50" s="35"/>
      <c r="B50" s="36"/>
      <c r="C50" s="37">
        <v>3000</v>
      </c>
      <c r="D50" s="37"/>
      <c r="E50" s="34" t="s">
        <v>77</v>
      </c>
      <c r="F50" s="38">
        <f>F51+F63+F67+F64+F59+F61+F66</f>
        <v>2835032</v>
      </c>
      <c r="G50" s="38">
        <f t="shared" ref="G50:Q50" si="17">G51+G63+G67+G64+G59+G61+G66</f>
        <v>2835032</v>
      </c>
      <c r="H50" s="38">
        <f t="shared" si="17"/>
        <v>1780000</v>
      </c>
      <c r="I50" s="38">
        <f t="shared" si="17"/>
        <v>60000</v>
      </c>
      <c r="J50" s="38">
        <f t="shared" si="17"/>
        <v>0</v>
      </c>
      <c r="K50" s="38">
        <f t="shared" si="17"/>
        <v>3000</v>
      </c>
      <c r="L50" s="38">
        <f t="shared" si="17"/>
        <v>0</v>
      </c>
      <c r="M50" s="38">
        <f t="shared" si="17"/>
        <v>3000</v>
      </c>
      <c r="N50" s="38">
        <f t="shared" si="17"/>
        <v>0</v>
      </c>
      <c r="O50" s="38">
        <f t="shared" si="17"/>
        <v>0</v>
      </c>
      <c r="P50" s="38">
        <f t="shared" si="17"/>
        <v>0</v>
      </c>
      <c r="Q50" s="38">
        <f t="shared" si="17"/>
        <v>2838032</v>
      </c>
    </row>
    <row r="51" spans="1:17" ht="45">
      <c r="A51" s="1"/>
      <c r="B51" s="10" t="s">
        <v>78</v>
      </c>
      <c r="C51" s="10" t="s">
        <v>79</v>
      </c>
      <c r="D51" s="10"/>
      <c r="E51" s="11" t="s">
        <v>80</v>
      </c>
      <c r="F51" s="16">
        <f>F52+F58+F53</f>
        <v>217000</v>
      </c>
      <c r="G51" s="16">
        <f t="shared" ref="G51:Q51" si="18">G52+G58+G53</f>
        <v>217000</v>
      </c>
      <c r="H51" s="16">
        <f t="shared" si="18"/>
        <v>0</v>
      </c>
      <c r="I51" s="16">
        <f t="shared" si="18"/>
        <v>0</v>
      </c>
      <c r="J51" s="16">
        <f t="shared" si="18"/>
        <v>0</v>
      </c>
      <c r="K51" s="16">
        <f t="shared" si="18"/>
        <v>0</v>
      </c>
      <c r="L51" s="16">
        <f t="shared" si="18"/>
        <v>0</v>
      </c>
      <c r="M51" s="16">
        <f t="shared" si="18"/>
        <v>0</v>
      </c>
      <c r="N51" s="16">
        <f t="shared" si="18"/>
        <v>0</v>
      </c>
      <c r="O51" s="16">
        <f t="shared" si="18"/>
        <v>0</v>
      </c>
      <c r="P51" s="16">
        <f t="shared" si="18"/>
        <v>0</v>
      </c>
      <c r="Q51" s="16">
        <f t="shared" si="18"/>
        <v>217000</v>
      </c>
    </row>
    <row r="52" spans="1:17" ht="22.5">
      <c r="A52" s="1"/>
      <c r="B52" s="10" t="s">
        <v>81</v>
      </c>
      <c r="C52" s="10" t="s">
        <v>82</v>
      </c>
      <c r="D52" s="10" t="s">
        <v>83</v>
      </c>
      <c r="E52" s="11" t="s">
        <v>84</v>
      </c>
      <c r="F52" s="16">
        <f>G52</f>
        <v>20000</v>
      </c>
      <c r="G52" s="16">
        <v>20000</v>
      </c>
      <c r="H52" s="16">
        <v>0</v>
      </c>
      <c r="I52" s="16">
        <v>0</v>
      </c>
      <c r="J52" s="17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6">
        <f t="shared" si="6"/>
        <v>20000</v>
      </c>
    </row>
    <row r="53" spans="1:17" ht="33.75">
      <c r="A53" s="1"/>
      <c r="B53" s="10" t="s">
        <v>85</v>
      </c>
      <c r="C53" s="10" t="s">
        <v>86</v>
      </c>
      <c r="D53" s="10" t="s">
        <v>83</v>
      </c>
      <c r="E53" s="11" t="s">
        <v>87</v>
      </c>
      <c r="F53" s="16">
        <f>G53</f>
        <v>160000</v>
      </c>
      <c r="G53" s="16">
        <v>160000</v>
      </c>
      <c r="H53" s="16">
        <v>0</v>
      </c>
      <c r="I53" s="16">
        <v>0</v>
      </c>
      <c r="J53" s="17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6">
        <f t="shared" si="6"/>
        <v>160000</v>
      </c>
    </row>
    <row r="54" spans="1:17" ht="18.75" customHeight="1">
      <c r="A54" s="1"/>
      <c r="B54" s="94" t="s">
        <v>49</v>
      </c>
      <c r="C54" s="94" t="s">
        <v>50</v>
      </c>
      <c r="D54" s="94" t="s">
        <v>10</v>
      </c>
      <c r="E54" s="97" t="s">
        <v>51</v>
      </c>
      <c r="F54" s="100" t="s">
        <v>12</v>
      </c>
      <c r="G54" s="101"/>
      <c r="H54" s="101"/>
      <c r="I54" s="101"/>
      <c r="J54" s="102"/>
      <c r="K54" s="75" t="s">
        <v>13</v>
      </c>
      <c r="L54" s="76"/>
      <c r="M54" s="76"/>
      <c r="N54" s="76"/>
      <c r="O54" s="76"/>
      <c r="P54" s="77"/>
      <c r="Q54" s="78" t="s">
        <v>14</v>
      </c>
    </row>
    <row r="55" spans="1:17">
      <c r="A55" s="1"/>
      <c r="B55" s="95"/>
      <c r="C55" s="95"/>
      <c r="D55" s="95"/>
      <c r="E55" s="98"/>
      <c r="F55" s="80" t="s">
        <v>52</v>
      </c>
      <c r="G55" s="82" t="s">
        <v>16</v>
      </c>
      <c r="H55" s="84" t="s">
        <v>17</v>
      </c>
      <c r="I55" s="85"/>
      <c r="J55" s="86" t="s">
        <v>18</v>
      </c>
      <c r="K55" s="88" t="s">
        <v>52</v>
      </c>
      <c r="L55" s="90" t="s">
        <v>19</v>
      </c>
      <c r="M55" s="90" t="s">
        <v>16</v>
      </c>
      <c r="N55" s="92" t="s">
        <v>17</v>
      </c>
      <c r="O55" s="93"/>
      <c r="P55" s="90" t="s">
        <v>18</v>
      </c>
      <c r="Q55" s="78"/>
    </row>
    <row r="56" spans="1:17" ht="69" customHeight="1">
      <c r="A56" s="1"/>
      <c r="B56" s="96"/>
      <c r="C56" s="96"/>
      <c r="D56" s="96"/>
      <c r="E56" s="99"/>
      <c r="F56" s="81"/>
      <c r="G56" s="83"/>
      <c r="H56" s="65" t="s">
        <v>20</v>
      </c>
      <c r="I56" s="65" t="s">
        <v>21</v>
      </c>
      <c r="J56" s="87"/>
      <c r="K56" s="89"/>
      <c r="L56" s="91"/>
      <c r="M56" s="91"/>
      <c r="N56" s="71" t="s">
        <v>20</v>
      </c>
      <c r="O56" s="71" t="s">
        <v>21</v>
      </c>
      <c r="P56" s="91"/>
      <c r="Q56" s="79"/>
    </row>
    <row r="57" spans="1:17">
      <c r="A57" s="1"/>
      <c r="B57" s="69">
        <v>1</v>
      </c>
      <c r="C57" s="70">
        <v>2</v>
      </c>
      <c r="D57" s="70">
        <v>3</v>
      </c>
      <c r="E57" s="65">
        <v>4</v>
      </c>
      <c r="F57" s="64">
        <v>5</v>
      </c>
      <c r="G57" s="7">
        <v>6</v>
      </c>
      <c r="H57" s="65">
        <v>7</v>
      </c>
      <c r="I57" s="65">
        <v>8</v>
      </c>
      <c r="J57" s="66">
        <v>9</v>
      </c>
      <c r="K57" s="67">
        <v>10</v>
      </c>
      <c r="L57" s="68">
        <v>11</v>
      </c>
      <c r="M57" s="68">
        <v>12</v>
      </c>
      <c r="N57" s="71">
        <v>13</v>
      </c>
      <c r="O57" s="71">
        <v>14</v>
      </c>
      <c r="P57" s="68">
        <v>15</v>
      </c>
      <c r="Q57" s="63">
        <v>16</v>
      </c>
    </row>
    <row r="58" spans="1:17" ht="33.75">
      <c r="A58" s="1"/>
      <c r="B58" s="10" t="s">
        <v>88</v>
      </c>
      <c r="C58" s="10" t="s">
        <v>89</v>
      </c>
      <c r="D58" s="10" t="s">
        <v>83</v>
      </c>
      <c r="E58" s="39" t="s">
        <v>90</v>
      </c>
      <c r="F58" s="16">
        <f>G58</f>
        <v>37000</v>
      </c>
      <c r="G58" s="16">
        <v>37000</v>
      </c>
      <c r="H58" s="16">
        <v>0</v>
      </c>
      <c r="I58" s="16">
        <v>0</v>
      </c>
      <c r="J58" s="17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6">
        <f t="shared" si="6"/>
        <v>37000</v>
      </c>
    </row>
    <row r="59" spans="1:17" ht="33.75">
      <c r="A59" s="1"/>
      <c r="B59" s="10" t="s">
        <v>91</v>
      </c>
      <c r="C59" s="10" t="s">
        <v>92</v>
      </c>
      <c r="D59" s="10" t="s">
        <v>83</v>
      </c>
      <c r="E59" s="39" t="s">
        <v>93</v>
      </c>
      <c r="F59" s="16">
        <f>G59</f>
        <v>86763</v>
      </c>
      <c r="G59" s="16">
        <f>G60</f>
        <v>86763</v>
      </c>
      <c r="H59" s="16">
        <v>0</v>
      </c>
      <c r="I59" s="16">
        <v>0</v>
      </c>
      <c r="J59" s="17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6">
        <f t="shared" si="6"/>
        <v>86763</v>
      </c>
    </row>
    <row r="60" spans="1:17" ht="22.5">
      <c r="A60" s="1"/>
      <c r="B60" s="10"/>
      <c r="C60" s="10"/>
      <c r="D60" s="10"/>
      <c r="E60" s="40" t="str">
        <f>E40</f>
        <v>в. т.ч.  за рахунок субвенції з інших місцевих бюджетів</v>
      </c>
      <c r="F60" s="16">
        <f t="shared" ref="F60:F62" si="19">G60</f>
        <v>86763</v>
      </c>
      <c r="G60" s="16">
        <v>86763</v>
      </c>
      <c r="H60" s="16">
        <v>0</v>
      </c>
      <c r="I60" s="16">
        <v>0</v>
      </c>
      <c r="J60" s="17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6">
        <f t="shared" si="6"/>
        <v>86763</v>
      </c>
    </row>
    <row r="61" spans="1:17" ht="22.5">
      <c r="A61" s="1"/>
      <c r="B61" s="10" t="s">
        <v>94</v>
      </c>
      <c r="C61" s="10" t="s">
        <v>95</v>
      </c>
      <c r="D61" s="10" t="s">
        <v>83</v>
      </c>
      <c r="E61" s="39" t="s">
        <v>96</v>
      </c>
      <c r="F61" s="16">
        <f t="shared" si="19"/>
        <v>6489</v>
      </c>
      <c r="G61" s="16">
        <f>G62</f>
        <v>6489</v>
      </c>
      <c r="H61" s="16">
        <v>0</v>
      </c>
      <c r="I61" s="16">
        <v>0</v>
      </c>
      <c r="J61" s="17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6">
        <f t="shared" si="6"/>
        <v>6489</v>
      </c>
    </row>
    <row r="62" spans="1:17" ht="22.5">
      <c r="A62" s="1"/>
      <c r="B62" s="10"/>
      <c r="C62" s="10"/>
      <c r="D62" s="10"/>
      <c r="E62" s="40" t="str">
        <f>E60</f>
        <v>в. т.ч.  за рахунок субвенції з інших місцевих бюджетів</v>
      </c>
      <c r="F62" s="16">
        <f t="shared" si="19"/>
        <v>6489</v>
      </c>
      <c r="G62" s="16">
        <v>6489</v>
      </c>
      <c r="H62" s="16">
        <v>0</v>
      </c>
      <c r="I62" s="16">
        <v>0</v>
      </c>
      <c r="J62" s="17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6">
        <f t="shared" si="6"/>
        <v>6489</v>
      </c>
    </row>
    <row r="63" spans="1:17" ht="56.25">
      <c r="A63" s="1"/>
      <c r="B63" s="69" t="s">
        <v>97</v>
      </c>
      <c r="C63" s="69" t="s">
        <v>98</v>
      </c>
      <c r="D63" s="69" t="s">
        <v>38</v>
      </c>
      <c r="E63" s="39" t="s">
        <v>99</v>
      </c>
      <c r="F63" s="140">
        <f>G63</f>
        <v>200000</v>
      </c>
      <c r="G63" s="140">
        <v>200000</v>
      </c>
      <c r="H63" s="148">
        <v>0</v>
      </c>
      <c r="I63" s="149">
        <v>0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4">
        <f t="shared" si="6"/>
        <v>200000</v>
      </c>
    </row>
    <row r="64" spans="1:17" ht="45">
      <c r="A64" s="1"/>
      <c r="B64" s="10" t="s">
        <v>100</v>
      </c>
      <c r="C64" s="69">
        <v>3171</v>
      </c>
      <c r="D64" s="69">
        <v>1010</v>
      </c>
      <c r="E64" s="39" t="s">
        <v>101</v>
      </c>
      <c r="F64" s="140">
        <f>F65</f>
        <v>4380</v>
      </c>
      <c r="G64" s="140">
        <f>G65</f>
        <v>4380</v>
      </c>
      <c r="H64" s="148">
        <v>0</v>
      </c>
      <c r="I64" s="149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4">
        <f t="shared" ref="Q64:Q65" si="20">F64+K64</f>
        <v>4380</v>
      </c>
    </row>
    <row r="65" spans="1:17" ht="22.5">
      <c r="A65" s="28"/>
      <c r="B65" s="30"/>
      <c r="C65" s="30"/>
      <c r="D65" s="30"/>
      <c r="E65" s="40" t="str">
        <f>E60</f>
        <v>в. т.ч.  за рахунок субвенції з інших місцевих бюджетів</v>
      </c>
      <c r="F65" s="151">
        <f>G65</f>
        <v>4380</v>
      </c>
      <c r="G65" s="151">
        <v>4380</v>
      </c>
      <c r="H65" s="148">
        <v>0</v>
      </c>
      <c r="I65" s="149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41">
        <f t="shared" si="20"/>
        <v>4380</v>
      </c>
    </row>
    <row r="66" spans="1:17">
      <c r="A66" s="1"/>
      <c r="B66" s="71" t="s">
        <v>200</v>
      </c>
      <c r="C66" s="71">
        <v>3210</v>
      </c>
      <c r="D66" s="42">
        <v>1050</v>
      </c>
      <c r="E66" s="43" t="s">
        <v>201</v>
      </c>
      <c r="F66" s="14">
        <f>G66</f>
        <v>24400</v>
      </c>
      <c r="G66" s="14">
        <v>24400</v>
      </c>
      <c r="H66" s="14">
        <v>20000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F66+K66</f>
        <v>24400</v>
      </c>
    </row>
    <row r="67" spans="1:17">
      <c r="A67" s="1"/>
      <c r="B67" s="10" t="s">
        <v>102</v>
      </c>
      <c r="C67" s="69">
        <v>3240</v>
      </c>
      <c r="D67" s="69"/>
      <c r="E67" s="11" t="s">
        <v>103</v>
      </c>
      <c r="F67" s="12">
        <f>F68+F69</f>
        <v>2296000</v>
      </c>
      <c r="G67" s="12">
        <f t="shared" ref="G67:Q67" si="21">G68+G69</f>
        <v>2296000</v>
      </c>
      <c r="H67" s="12">
        <f t="shared" si="21"/>
        <v>1760000</v>
      </c>
      <c r="I67" s="12">
        <f t="shared" si="21"/>
        <v>60000</v>
      </c>
      <c r="J67" s="12">
        <f t="shared" si="21"/>
        <v>0</v>
      </c>
      <c r="K67" s="12">
        <f t="shared" si="21"/>
        <v>3000</v>
      </c>
      <c r="L67" s="12">
        <f t="shared" si="21"/>
        <v>0</v>
      </c>
      <c r="M67" s="12">
        <f t="shared" si="21"/>
        <v>3000</v>
      </c>
      <c r="N67" s="12">
        <f t="shared" si="21"/>
        <v>0</v>
      </c>
      <c r="O67" s="12">
        <f t="shared" si="21"/>
        <v>0</v>
      </c>
      <c r="P67" s="12">
        <f t="shared" si="21"/>
        <v>0</v>
      </c>
      <c r="Q67" s="12">
        <f t="shared" si="21"/>
        <v>2299000</v>
      </c>
    </row>
    <row r="68" spans="1:17" ht="22.5">
      <c r="A68" s="1"/>
      <c r="B68" s="10" t="s">
        <v>104</v>
      </c>
      <c r="C68" s="69">
        <v>3241</v>
      </c>
      <c r="D68" s="69">
        <v>1090</v>
      </c>
      <c r="E68" s="11" t="s">
        <v>105</v>
      </c>
      <c r="F68" s="12">
        <f>G68</f>
        <v>2246000</v>
      </c>
      <c r="G68" s="31">
        <v>2246000</v>
      </c>
      <c r="H68" s="48">
        <v>1760000</v>
      </c>
      <c r="I68" s="48">
        <v>60000</v>
      </c>
      <c r="J68" s="44">
        <v>0</v>
      </c>
      <c r="K68" s="14">
        <f>M68</f>
        <v>3000</v>
      </c>
      <c r="L68" s="14">
        <v>0</v>
      </c>
      <c r="M68" s="14">
        <v>3000</v>
      </c>
      <c r="N68" s="14">
        <v>0</v>
      </c>
      <c r="O68" s="14">
        <v>0</v>
      </c>
      <c r="P68" s="14">
        <v>0</v>
      </c>
      <c r="Q68" s="45">
        <f t="shared" ref="Q68" si="22">F68+K68</f>
        <v>2249000</v>
      </c>
    </row>
    <row r="69" spans="1:17" ht="22.5">
      <c r="A69" s="1"/>
      <c r="B69" s="10" t="s">
        <v>106</v>
      </c>
      <c r="C69" s="69">
        <v>3242</v>
      </c>
      <c r="D69" s="69" t="s">
        <v>107</v>
      </c>
      <c r="E69" s="11" t="s">
        <v>108</v>
      </c>
      <c r="F69" s="12">
        <f>G69</f>
        <v>50000</v>
      </c>
      <c r="G69" s="12">
        <v>50000</v>
      </c>
      <c r="H69" s="12">
        <v>0</v>
      </c>
      <c r="I69" s="12">
        <v>0</v>
      </c>
      <c r="J69" s="13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6">
        <f>F69+K69</f>
        <v>50000</v>
      </c>
    </row>
    <row r="70" spans="1:17">
      <c r="A70" s="1"/>
      <c r="B70" s="2"/>
      <c r="C70" s="8">
        <v>4000</v>
      </c>
      <c r="D70" s="8"/>
      <c r="E70" s="3" t="s">
        <v>109</v>
      </c>
      <c r="F70" s="4">
        <f t="shared" ref="F70:Q70" si="23">F71+F72+F74</f>
        <v>3305000</v>
      </c>
      <c r="G70" s="4">
        <f t="shared" si="23"/>
        <v>3305000</v>
      </c>
      <c r="H70" s="4">
        <f t="shared" si="23"/>
        <v>2080000</v>
      </c>
      <c r="I70" s="4">
        <f>I71+I72+I74</f>
        <v>510000</v>
      </c>
      <c r="J70" s="4">
        <f t="shared" si="23"/>
        <v>0</v>
      </c>
      <c r="K70" s="4">
        <f t="shared" si="23"/>
        <v>60000</v>
      </c>
      <c r="L70" s="4">
        <f t="shared" si="23"/>
        <v>0</v>
      </c>
      <c r="M70" s="4">
        <f>M71+M72+M74</f>
        <v>60000</v>
      </c>
      <c r="N70" s="4">
        <f t="shared" si="23"/>
        <v>10000</v>
      </c>
      <c r="O70" s="4">
        <f t="shared" si="23"/>
        <v>0</v>
      </c>
      <c r="P70" s="4">
        <f t="shared" si="23"/>
        <v>0</v>
      </c>
      <c r="Q70" s="4">
        <f t="shared" si="23"/>
        <v>3365000</v>
      </c>
    </row>
    <row r="71" spans="1:17">
      <c r="A71" s="1"/>
      <c r="B71" s="10" t="s">
        <v>110</v>
      </c>
      <c r="C71" s="69">
        <v>4030</v>
      </c>
      <c r="D71" s="10" t="s">
        <v>111</v>
      </c>
      <c r="E71" s="11" t="s">
        <v>112</v>
      </c>
      <c r="F71" s="12">
        <f>G71</f>
        <v>383000</v>
      </c>
      <c r="G71" s="12">
        <v>383000</v>
      </c>
      <c r="H71" s="12">
        <v>260000</v>
      </c>
      <c r="I71" s="12">
        <f>1000+25000+25000</f>
        <v>51000</v>
      </c>
      <c r="J71" s="13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6">
        <f t="shared" si="6"/>
        <v>383000</v>
      </c>
    </row>
    <row r="72" spans="1:17" ht="33.75">
      <c r="A72" s="1"/>
      <c r="B72" s="10" t="s">
        <v>113</v>
      </c>
      <c r="C72" s="69">
        <v>4060</v>
      </c>
      <c r="D72" s="69" t="s">
        <v>114</v>
      </c>
      <c r="E72" s="11" t="s">
        <v>115</v>
      </c>
      <c r="F72" s="12">
        <f>F73</f>
        <v>2907000</v>
      </c>
      <c r="G72" s="12">
        <f t="shared" ref="G72:Q72" si="24">G73</f>
        <v>2907000</v>
      </c>
      <c r="H72" s="12">
        <f t="shared" si="24"/>
        <v>1820000</v>
      </c>
      <c r="I72" s="12">
        <f t="shared" si="24"/>
        <v>459000</v>
      </c>
      <c r="J72" s="12">
        <f t="shared" si="24"/>
        <v>0</v>
      </c>
      <c r="K72" s="12">
        <f t="shared" si="24"/>
        <v>60000</v>
      </c>
      <c r="L72" s="12">
        <f t="shared" si="24"/>
        <v>0</v>
      </c>
      <c r="M72" s="12">
        <f t="shared" si="24"/>
        <v>60000</v>
      </c>
      <c r="N72" s="12">
        <f t="shared" si="24"/>
        <v>10000</v>
      </c>
      <c r="O72" s="12">
        <f t="shared" si="24"/>
        <v>0</v>
      </c>
      <c r="P72" s="12">
        <f t="shared" si="24"/>
        <v>0</v>
      </c>
      <c r="Q72" s="12">
        <f t="shared" si="24"/>
        <v>2967000</v>
      </c>
    </row>
    <row r="73" spans="1:17">
      <c r="A73" s="1"/>
      <c r="B73" s="46"/>
      <c r="C73" s="46"/>
      <c r="D73" s="46"/>
      <c r="E73" s="47" t="s">
        <v>41</v>
      </c>
      <c r="F73" s="48">
        <f>G73</f>
        <v>2907000</v>
      </c>
      <c r="G73" s="48">
        <v>2907000</v>
      </c>
      <c r="H73" s="48">
        <v>1820000</v>
      </c>
      <c r="I73" s="48">
        <f>175000+280000+4000</f>
        <v>459000</v>
      </c>
      <c r="J73" s="44">
        <v>0</v>
      </c>
      <c r="K73" s="49">
        <f>M73+L73</f>
        <v>60000</v>
      </c>
      <c r="L73" s="49">
        <v>0</v>
      </c>
      <c r="M73" s="49">
        <v>60000</v>
      </c>
      <c r="N73" s="49">
        <v>10000</v>
      </c>
      <c r="O73" s="49">
        <v>0</v>
      </c>
      <c r="P73" s="49">
        <v>0</v>
      </c>
      <c r="Q73" s="45">
        <f>F73+K73</f>
        <v>2967000</v>
      </c>
    </row>
    <row r="74" spans="1:17" ht="22.5">
      <c r="A74" s="1"/>
      <c r="B74" s="50" t="s">
        <v>116</v>
      </c>
      <c r="C74" s="70"/>
      <c r="D74" s="70"/>
      <c r="E74" s="51" t="s">
        <v>117</v>
      </c>
      <c r="F74" s="32">
        <f>F75</f>
        <v>15000</v>
      </c>
      <c r="G74" s="32">
        <f t="shared" ref="G74:P74" si="25">G75</f>
        <v>15000</v>
      </c>
      <c r="H74" s="32">
        <f t="shared" si="25"/>
        <v>0</v>
      </c>
      <c r="I74" s="32">
        <f t="shared" si="25"/>
        <v>0</v>
      </c>
      <c r="J74" s="32">
        <f t="shared" si="25"/>
        <v>0</v>
      </c>
      <c r="K74" s="32">
        <f t="shared" si="25"/>
        <v>0</v>
      </c>
      <c r="L74" s="32">
        <f t="shared" si="25"/>
        <v>0</v>
      </c>
      <c r="M74" s="32">
        <f t="shared" si="25"/>
        <v>0</v>
      </c>
      <c r="N74" s="32">
        <f t="shared" si="25"/>
        <v>0</v>
      </c>
      <c r="O74" s="32">
        <f t="shared" si="25"/>
        <v>0</v>
      </c>
      <c r="P74" s="32">
        <f t="shared" si="25"/>
        <v>0</v>
      </c>
      <c r="Q74" s="20">
        <f t="shared" si="6"/>
        <v>15000</v>
      </c>
    </row>
    <row r="75" spans="1:17">
      <c r="A75" s="1"/>
      <c r="B75" s="10" t="s">
        <v>118</v>
      </c>
      <c r="C75" s="69">
        <v>4082</v>
      </c>
      <c r="D75" s="10" t="s">
        <v>119</v>
      </c>
      <c r="E75" s="11" t="s">
        <v>120</v>
      </c>
      <c r="F75" s="12">
        <f>G75</f>
        <v>15000</v>
      </c>
      <c r="G75" s="12">
        <v>15000</v>
      </c>
      <c r="H75" s="12">
        <v>0</v>
      </c>
      <c r="I75" s="12">
        <v>0</v>
      </c>
      <c r="J75" s="13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6">
        <f t="shared" si="6"/>
        <v>15000</v>
      </c>
    </row>
    <row r="76" spans="1:17">
      <c r="A76" s="1"/>
      <c r="B76" s="2"/>
      <c r="C76" s="8">
        <v>5000</v>
      </c>
      <c r="D76" s="2"/>
      <c r="E76" s="3" t="s">
        <v>121</v>
      </c>
      <c r="F76" s="4">
        <f t="shared" ref="F76:Q77" si="26">F77</f>
        <v>30000</v>
      </c>
      <c r="G76" s="4">
        <f t="shared" si="26"/>
        <v>30000</v>
      </c>
      <c r="H76" s="4">
        <f t="shared" si="26"/>
        <v>0</v>
      </c>
      <c r="I76" s="4">
        <f t="shared" si="26"/>
        <v>0</v>
      </c>
      <c r="J76" s="4">
        <f t="shared" si="26"/>
        <v>0</v>
      </c>
      <c r="K76" s="4">
        <f t="shared" si="26"/>
        <v>0</v>
      </c>
      <c r="L76" s="4">
        <f t="shared" si="26"/>
        <v>0</v>
      </c>
      <c r="M76" s="4">
        <f t="shared" si="26"/>
        <v>0</v>
      </c>
      <c r="N76" s="4">
        <f t="shared" si="26"/>
        <v>0</v>
      </c>
      <c r="O76" s="4">
        <f t="shared" si="26"/>
        <v>0</v>
      </c>
      <c r="P76" s="4">
        <f t="shared" si="26"/>
        <v>0</v>
      </c>
      <c r="Q76" s="4">
        <f t="shared" si="26"/>
        <v>30000</v>
      </c>
    </row>
    <row r="77" spans="1:17" ht="22.5">
      <c r="A77" s="1"/>
      <c r="B77" s="10" t="s">
        <v>122</v>
      </c>
      <c r="C77" s="69">
        <v>5060</v>
      </c>
      <c r="D77" s="69" t="s">
        <v>23</v>
      </c>
      <c r="E77" s="11" t="s">
        <v>123</v>
      </c>
      <c r="F77" s="12">
        <f>F78</f>
        <v>30000</v>
      </c>
      <c r="G77" s="12">
        <f t="shared" si="26"/>
        <v>30000</v>
      </c>
      <c r="H77" s="12">
        <f t="shared" si="26"/>
        <v>0</v>
      </c>
      <c r="I77" s="12">
        <f t="shared" si="26"/>
        <v>0</v>
      </c>
      <c r="J77" s="12">
        <f t="shared" si="26"/>
        <v>0</v>
      </c>
      <c r="K77" s="12">
        <f t="shared" si="26"/>
        <v>0</v>
      </c>
      <c r="L77" s="12">
        <f t="shared" si="26"/>
        <v>0</v>
      </c>
      <c r="M77" s="12">
        <f t="shared" si="26"/>
        <v>0</v>
      </c>
      <c r="N77" s="12">
        <f t="shared" si="26"/>
        <v>0</v>
      </c>
      <c r="O77" s="12">
        <f t="shared" si="26"/>
        <v>0</v>
      </c>
      <c r="P77" s="12">
        <f t="shared" si="26"/>
        <v>0</v>
      </c>
      <c r="Q77" s="12">
        <f t="shared" si="26"/>
        <v>30000</v>
      </c>
    </row>
    <row r="78" spans="1:17" ht="33.75">
      <c r="A78" s="1"/>
      <c r="B78" s="10" t="s">
        <v>124</v>
      </c>
      <c r="C78" s="69">
        <v>5062</v>
      </c>
      <c r="D78" s="10" t="s">
        <v>125</v>
      </c>
      <c r="E78" s="11" t="s">
        <v>126</v>
      </c>
      <c r="F78" s="12">
        <f>G78</f>
        <v>30000</v>
      </c>
      <c r="G78" s="12">
        <v>30000</v>
      </c>
      <c r="H78" s="12">
        <v>0</v>
      </c>
      <c r="I78" s="12">
        <v>0</v>
      </c>
      <c r="J78" s="13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6">
        <f>F78+K78</f>
        <v>30000</v>
      </c>
    </row>
    <row r="79" spans="1:17">
      <c r="A79" s="1"/>
      <c r="B79" s="94" t="s">
        <v>49</v>
      </c>
      <c r="C79" s="94" t="s">
        <v>50</v>
      </c>
      <c r="D79" s="94" t="s">
        <v>10</v>
      </c>
      <c r="E79" s="97" t="s">
        <v>51</v>
      </c>
      <c r="F79" s="100" t="s">
        <v>12</v>
      </c>
      <c r="G79" s="101"/>
      <c r="H79" s="101"/>
      <c r="I79" s="101"/>
      <c r="J79" s="102"/>
      <c r="K79" s="75" t="s">
        <v>13</v>
      </c>
      <c r="L79" s="76"/>
      <c r="M79" s="76"/>
      <c r="N79" s="76"/>
      <c r="O79" s="76"/>
      <c r="P79" s="77"/>
      <c r="Q79" s="78" t="s">
        <v>14</v>
      </c>
    </row>
    <row r="80" spans="1:17">
      <c r="A80" s="1"/>
      <c r="B80" s="95"/>
      <c r="C80" s="95"/>
      <c r="D80" s="95"/>
      <c r="E80" s="98"/>
      <c r="F80" s="80" t="s">
        <v>52</v>
      </c>
      <c r="G80" s="82" t="s">
        <v>16</v>
      </c>
      <c r="H80" s="84" t="s">
        <v>17</v>
      </c>
      <c r="I80" s="85"/>
      <c r="J80" s="86" t="s">
        <v>18</v>
      </c>
      <c r="K80" s="88" t="s">
        <v>52</v>
      </c>
      <c r="L80" s="90" t="s">
        <v>19</v>
      </c>
      <c r="M80" s="90" t="s">
        <v>16</v>
      </c>
      <c r="N80" s="92" t="s">
        <v>17</v>
      </c>
      <c r="O80" s="93"/>
      <c r="P80" s="90" t="s">
        <v>18</v>
      </c>
      <c r="Q80" s="78"/>
    </row>
    <row r="81" spans="1:17" ht="69.75" customHeight="1">
      <c r="A81" s="1"/>
      <c r="B81" s="96"/>
      <c r="C81" s="96"/>
      <c r="D81" s="96"/>
      <c r="E81" s="99"/>
      <c r="F81" s="81"/>
      <c r="G81" s="83"/>
      <c r="H81" s="65" t="s">
        <v>20</v>
      </c>
      <c r="I81" s="65" t="s">
        <v>21</v>
      </c>
      <c r="J81" s="87"/>
      <c r="K81" s="89"/>
      <c r="L81" s="91"/>
      <c r="M81" s="91"/>
      <c r="N81" s="71" t="s">
        <v>20</v>
      </c>
      <c r="O81" s="71" t="s">
        <v>21</v>
      </c>
      <c r="P81" s="91"/>
      <c r="Q81" s="79"/>
    </row>
    <row r="82" spans="1:17">
      <c r="A82" s="1"/>
      <c r="B82" s="69">
        <v>1</v>
      </c>
      <c r="C82" s="70">
        <v>2</v>
      </c>
      <c r="D82" s="70">
        <v>3</v>
      </c>
      <c r="E82" s="65">
        <v>4</v>
      </c>
      <c r="F82" s="64">
        <v>5</v>
      </c>
      <c r="G82" s="7">
        <v>6</v>
      </c>
      <c r="H82" s="65">
        <v>7</v>
      </c>
      <c r="I82" s="65">
        <v>8</v>
      </c>
      <c r="J82" s="66">
        <v>9</v>
      </c>
      <c r="K82" s="67">
        <v>10</v>
      </c>
      <c r="L82" s="68">
        <v>11</v>
      </c>
      <c r="M82" s="68">
        <v>12</v>
      </c>
      <c r="N82" s="71">
        <v>13</v>
      </c>
      <c r="O82" s="71">
        <v>14</v>
      </c>
      <c r="P82" s="68">
        <v>15</v>
      </c>
      <c r="Q82" s="63">
        <v>16</v>
      </c>
    </row>
    <row r="83" spans="1:17" ht="21">
      <c r="A83" s="1"/>
      <c r="B83" s="2"/>
      <c r="C83" s="8">
        <v>6000</v>
      </c>
      <c r="D83" s="2"/>
      <c r="E83" s="3" t="s">
        <v>127</v>
      </c>
      <c r="F83" s="4">
        <f>F84+F85</f>
        <v>2193000</v>
      </c>
      <c r="G83" s="4">
        <f t="shared" ref="G83:Q83" si="27">G84+G85</f>
        <v>2193000</v>
      </c>
      <c r="H83" s="4">
        <f t="shared" si="27"/>
        <v>0</v>
      </c>
      <c r="I83" s="4">
        <f t="shared" si="27"/>
        <v>843000</v>
      </c>
      <c r="J83" s="4">
        <f t="shared" si="27"/>
        <v>0</v>
      </c>
      <c r="K83" s="4">
        <f t="shared" si="27"/>
        <v>0</v>
      </c>
      <c r="L83" s="4">
        <f t="shared" si="27"/>
        <v>0</v>
      </c>
      <c r="M83" s="4">
        <f t="shared" si="27"/>
        <v>0</v>
      </c>
      <c r="N83" s="4">
        <f t="shared" si="27"/>
        <v>0</v>
      </c>
      <c r="O83" s="4">
        <f t="shared" si="27"/>
        <v>0</v>
      </c>
      <c r="P83" s="4">
        <f t="shared" si="27"/>
        <v>0</v>
      </c>
      <c r="Q83" s="4">
        <f t="shared" si="27"/>
        <v>2193000</v>
      </c>
    </row>
    <row r="84" spans="1:17" ht="45">
      <c r="A84" s="1"/>
      <c r="B84" s="10" t="s">
        <v>128</v>
      </c>
      <c r="C84" s="10" t="s">
        <v>129</v>
      </c>
      <c r="D84" s="10" t="s">
        <v>130</v>
      </c>
      <c r="E84" s="11" t="s">
        <v>131</v>
      </c>
      <c r="F84" s="12">
        <f>G84</f>
        <v>1000000</v>
      </c>
      <c r="G84" s="12">
        <f>500000+500000</f>
        <v>1000000</v>
      </c>
      <c r="H84" s="12">
        <v>0</v>
      </c>
      <c r="I84" s="12">
        <v>0</v>
      </c>
      <c r="J84" s="13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6">
        <f>F84+K84</f>
        <v>1000000</v>
      </c>
    </row>
    <row r="85" spans="1:17">
      <c r="A85" s="1"/>
      <c r="B85" s="10" t="s">
        <v>132</v>
      </c>
      <c r="C85" s="10" t="s">
        <v>133</v>
      </c>
      <c r="D85" s="10" t="s">
        <v>130</v>
      </c>
      <c r="E85" s="11" t="s">
        <v>134</v>
      </c>
      <c r="F85" s="12">
        <f>G85</f>
        <v>1193000</v>
      </c>
      <c r="G85" s="12">
        <v>1193000</v>
      </c>
      <c r="H85" s="12">
        <v>0</v>
      </c>
      <c r="I85" s="12">
        <v>843000</v>
      </c>
      <c r="J85" s="13">
        <v>0</v>
      </c>
      <c r="K85" s="14">
        <f>L85</f>
        <v>0</v>
      </c>
      <c r="L85" s="14">
        <v>0</v>
      </c>
      <c r="M85" s="14">
        <v>0</v>
      </c>
      <c r="N85" s="14">
        <v>0</v>
      </c>
      <c r="O85" s="14">
        <v>0</v>
      </c>
      <c r="P85" s="14">
        <f>L85</f>
        <v>0</v>
      </c>
      <c r="Q85" s="6">
        <f>F85+K85</f>
        <v>1193000</v>
      </c>
    </row>
    <row r="86" spans="1:17" ht="21">
      <c r="A86" s="1"/>
      <c r="B86" s="10"/>
      <c r="C86" s="2" t="s">
        <v>135</v>
      </c>
      <c r="D86" s="10"/>
      <c r="E86" s="3" t="s">
        <v>136</v>
      </c>
      <c r="F86" s="12">
        <f>F87</f>
        <v>100000</v>
      </c>
      <c r="G86" s="12">
        <f>G87</f>
        <v>100000</v>
      </c>
      <c r="H86" s="12">
        <f t="shared" ref="H86:P86" si="28">H87</f>
        <v>0</v>
      </c>
      <c r="I86" s="12">
        <f t="shared" si="28"/>
        <v>0</v>
      </c>
      <c r="J86" s="12">
        <f t="shared" si="28"/>
        <v>0</v>
      </c>
      <c r="K86" s="12">
        <f t="shared" si="28"/>
        <v>0</v>
      </c>
      <c r="L86" s="12">
        <f t="shared" si="28"/>
        <v>0</v>
      </c>
      <c r="M86" s="12">
        <f t="shared" si="28"/>
        <v>0</v>
      </c>
      <c r="N86" s="12">
        <f t="shared" si="28"/>
        <v>0</v>
      </c>
      <c r="O86" s="12">
        <f t="shared" si="28"/>
        <v>0</v>
      </c>
      <c r="P86" s="12">
        <f t="shared" si="28"/>
        <v>0</v>
      </c>
      <c r="Q86" s="12">
        <f>Q87</f>
        <v>100000</v>
      </c>
    </row>
    <row r="87" spans="1:17">
      <c r="A87" s="1"/>
      <c r="B87" s="10" t="s">
        <v>137</v>
      </c>
      <c r="C87" s="10" t="s">
        <v>138</v>
      </c>
      <c r="D87" s="10" t="s">
        <v>139</v>
      </c>
      <c r="E87" s="11" t="s">
        <v>140</v>
      </c>
      <c r="F87" s="12">
        <f>G87</f>
        <v>100000</v>
      </c>
      <c r="G87" s="12">
        <v>100000</v>
      </c>
      <c r="H87" s="12">
        <f t="shared" ref="H87:P87" si="29">H90</f>
        <v>0</v>
      </c>
      <c r="I87" s="12">
        <f t="shared" si="29"/>
        <v>0</v>
      </c>
      <c r="J87" s="12">
        <f t="shared" si="29"/>
        <v>0</v>
      </c>
      <c r="K87" s="12">
        <f t="shared" si="29"/>
        <v>0</v>
      </c>
      <c r="L87" s="12">
        <f t="shared" si="29"/>
        <v>0</v>
      </c>
      <c r="M87" s="12">
        <f t="shared" si="29"/>
        <v>0</v>
      </c>
      <c r="N87" s="12">
        <f t="shared" si="29"/>
        <v>0</v>
      </c>
      <c r="O87" s="12">
        <f t="shared" si="29"/>
        <v>0</v>
      </c>
      <c r="P87" s="12">
        <f t="shared" si="29"/>
        <v>0</v>
      </c>
      <c r="Q87" s="12">
        <f>F87+K87</f>
        <v>100000</v>
      </c>
    </row>
    <row r="88" spans="1:17" ht="21">
      <c r="A88" s="52"/>
      <c r="B88" s="53"/>
      <c r="C88" s="53" t="s">
        <v>202</v>
      </c>
      <c r="D88" s="53"/>
      <c r="E88" s="54" t="s">
        <v>206</v>
      </c>
      <c r="F88" s="55">
        <f>F89</f>
        <v>0</v>
      </c>
      <c r="G88" s="55">
        <f t="shared" ref="G88:P88" si="30">G89</f>
        <v>0</v>
      </c>
      <c r="H88" s="55">
        <f t="shared" si="30"/>
        <v>0</v>
      </c>
      <c r="I88" s="55">
        <f t="shared" si="30"/>
        <v>0</v>
      </c>
      <c r="J88" s="55">
        <f t="shared" si="30"/>
        <v>0</v>
      </c>
      <c r="K88" s="55">
        <f t="shared" si="30"/>
        <v>150000</v>
      </c>
      <c r="L88" s="55">
        <f t="shared" si="30"/>
        <v>150000</v>
      </c>
      <c r="M88" s="55">
        <f t="shared" si="30"/>
        <v>0</v>
      </c>
      <c r="N88" s="55">
        <f t="shared" si="30"/>
        <v>0</v>
      </c>
      <c r="O88" s="55">
        <f t="shared" si="30"/>
        <v>0</v>
      </c>
      <c r="P88" s="55">
        <f t="shared" si="30"/>
        <v>150000</v>
      </c>
      <c r="Q88" s="55">
        <f t="shared" ref="Q88:Q89" si="31">F88+K88</f>
        <v>150000</v>
      </c>
    </row>
    <row r="89" spans="1:17" ht="28.5" customHeight="1">
      <c r="A89" s="28"/>
      <c r="B89" s="56" t="s">
        <v>203</v>
      </c>
      <c r="C89" s="56" t="s">
        <v>204</v>
      </c>
      <c r="D89" s="56" t="s">
        <v>156</v>
      </c>
      <c r="E89" s="57" t="s">
        <v>205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4">
        <f t="shared" ref="K89" si="32">L89</f>
        <v>150000</v>
      </c>
      <c r="L89" s="18">
        <v>150000</v>
      </c>
      <c r="M89" s="14">
        <v>0</v>
      </c>
      <c r="N89" s="14">
        <v>0</v>
      </c>
      <c r="O89" s="14">
        <v>0</v>
      </c>
      <c r="P89" s="14">
        <f>L89</f>
        <v>150000</v>
      </c>
      <c r="Q89" s="14">
        <f t="shared" si="31"/>
        <v>150000</v>
      </c>
    </row>
    <row r="90" spans="1:17" ht="31.5">
      <c r="A90" s="1"/>
      <c r="B90" s="2"/>
      <c r="C90" s="2" t="s">
        <v>141</v>
      </c>
      <c r="D90" s="2"/>
      <c r="E90" s="3" t="s">
        <v>142</v>
      </c>
      <c r="F90" s="4">
        <f>F91</f>
        <v>349000</v>
      </c>
      <c r="G90" s="4">
        <f t="shared" ref="G90:Q91" si="33">G91</f>
        <v>349000</v>
      </c>
      <c r="H90" s="4">
        <f t="shared" si="33"/>
        <v>0</v>
      </c>
      <c r="I90" s="4">
        <f t="shared" si="33"/>
        <v>0</v>
      </c>
      <c r="J90" s="4">
        <f t="shared" si="33"/>
        <v>0</v>
      </c>
      <c r="K90" s="4">
        <f t="shared" si="33"/>
        <v>0</v>
      </c>
      <c r="L90" s="4">
        <f t="shared" si="33"/>
        <v>0</v>
      </c>
      <c r="M90" s="4">
        <f t="shared" si="33"/>
        <v>0</v>
      </c>
      <c r="N90" s="4">
        <f t="shared" si="33"/>
        <v>0</v>
      </c>
      <c r="O90" s="4">
        <f t="shared" si="33"/>
        <v>0</v>
      </c>
      <c r="P90" s="4">
        <f t="shared" si="33"/>
        <v>0</v>
      </c>
      <c r="Q90" s="4">
        <f t="shared" si="33"/>
        <v>349000</v>
      </c>
    </row>
    <row r="91" spans="1:17" ht="22.5">
      <c r="A91" s="1"/>
      <c r="B91" s="10" t="s">
        <v>143</v>
      </c>
      <c r="C91" s="10" t="s">
        <v>144</v>
      </c>
      <c r="D91" s="10"/>
      <c r="E91" s="11" t="s">
        <v>145</v>
      </c>
      <c r="F91" s="12">
        <f>F92</f>
        <v>349000</v>
      </c>
      <c r="G91" s="12">
        <f t="shared" si="33"/>
        <v>349000</v>
      </c>
      <c r="H91" s="12">
        <f t="shared" si="33"/>
        <v>0</v>
      </c>
      <c r="I91" s="12">
        <f t="shared" si="33"/>
        <v>0</v>
      </c>
      <c r="J91" s="12">
        <f t="shared" si="33"/>
        <v>0</v>
      </c>
      <c r="K91" s="12">
        <f t="shared" si="33"/>
        <v>0</v>
      </c>
      <c r="L91" s="12">
        <f t="shared" si="33"/>
        <v>0</v>
      </c>
      <c r="M91" s="12">
        <f t="shared" si="33"/>
        <v>0</v>
      </c>
      <c r="N91" s="12">
        <f t="shared" si="33"/>
        <v>0</v>
      </c>
      <c r="O91" s="12">
        <f t="shared" si="33"/>
        <v>0</v>
      </c>
      <c r="P91" s="12">
        <f t="shared" si="33"/>
        <v>0</v>
      </c>
      <c r="Q91" s="6">
        <f>F91+K91</f>
        <v>349000</v>
      </c>
    </row>
    <row r="92" spans="1:17" ht="33.75">
      <c r="A92" s="1"/>
      <c r="B92" s="10" t="s">
        <v>146</v>
      </c>
      <c r="C92" s="10" t="s">
        <v>147</v>
      </c>
      <c r="D92" s="10" t="s">
        <v>148</v>
      </c>
      <c r="E92" s="11" t="s">
        <v>149</v>
      </c>
      <c r="F92" s="12">
        <f>G92</f>
        <v>349000</v>
      </c>
      <c r="G92" s="12">
        <f>200000+149000</f>
        <v>349000</v>
      </c>
      <c r="H92" s="12">
        <v>0</v>
      </c>
      <c r="I92" s="12">
        <v>0</v>
      </c>
      <c r="J92" s="13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6">
        <f>F92+K92</f>
        <v>349000</v>
      </c>
    </row>
    <row r="93" spans="1:17" ht="31.5">
      <c r="A93" s="52"/>
      <c r="B93" s="2"/>
      <c r="C93" s="2" t="s">
        <v>150</v>
      </c>
      <c r="D93" s="2"/>
      <c r="E93" s="3" t="s">
        <v>151</v>
      </c>
      <c r="F93" s="4">
        <f>F95+F94</f>
        <v>12000</v>
      </c>
      <c r="G93" s="4">
        <f>G95+G94</f>
        <v>12000</v>
      </c>
      <c r="H93" s="4">
        <f t="shared" ref="H93:Q93" si="34">H95+H94</f>
        <v>0</v>
      </c>
      <c r="I93" s="4">
        <f t="shared" si="34"/>
        <v>0</v>
      </c>
      <c r="J93" s="4">
        <f t="shared" si="34"/>
        <v>0</v>
      </c>
      <c r="K93" s="4">
        <f t="shared" si="34"/>
        <v>56000</v>
      </c>
      <c r="L93" s="4">
        <f t="shared" si="34"/>
        <v>0</v>
      </c>
      <c r="M93" s="4">
        <f t="shared" si="34"/>
        <v>56000</v>
      </c>
      <c r="N93" s="4">
        <f t="shared" si="34"/>
        <v>0</v>
      </c>
      <c r="O93" s="4">
        <f t="shared" si="34"/>
        <v>0</v>
      </c>
      <c r="P93" s="4">
        <f t="shared" si="34"/>
        <v>0</v>
      </c>
      <c r="Q93" s="4">
        <f t="shared" si="34"/>
        <v>68000</v>
      </c>
    </row>
    <row r="94" spans="1:17" ht="22.5">
      <c r="A94" s="1"/>
      <c r="B94" s="71" t="s">
        <v>197</v>
      </c>
      <c r="C94" s="24" t="s">
        <v>198</v>
      </c>
      <c r="D94" s="71" t="s">
        <v>156</v>
      </c>
      <c r="E94" s="43" t="s">
        <v>199</v>
      </c>
      <c r="F94" s="14">
        <f>G94</f>
        <v>12000</v>
      </c>
      <c r="G94" s="14">
        <v>12000</v>
      </c>
      <c r="H94" s="14">
        <v>0</v>
      </c>
      <c r="I94" s="14">
        <v>0</v>
      </c>
      <c r="J94" s="14">
        <v>0</v>
      </c>
      <c r="K94" s="14">
        <f>L94</f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f t="shared" ref="Q94" si="35">F94+K94</f>
        <v>12000</v>
      </c>
    </row>
    <row r="95" spans="1:17">
      <c r="A95" s="1"/>
      <c r="B95" s="10" t="s">
        <v>152</v>
      </c>
      <c r="C95" s="69">
        <v>7690</v>
      </c>
      <c r="D95" s="10"/>
      <c r="E95" s="11" t="s">
        <v>153</v>
      </c>
      <c r="F95" s="12">
        <f t="shared" ref="F95:P95" si="36">F96</f>
        <v>0</v>
      </c>
      <c r="G95" s="12">
        <f t="shared" si="36"/>
        <v>0</v>
      </c>
      <c r="H95" s="12">
        <f t="shared" si="36"/>
        <v>0</v>
      </c>
      <c r="I95" s="12">
        <f t="shared" si="36"/>
        <v>0</v>
      </c>
      <c r="J95" s="13">
        <f t="shared" si="36"/>
        <v>0</v>
      </c>
      <c r="K95" s="14">
        <f t="shared" si="36"/>
        <v>56000</v>
      </c>
      <c r="L95" s="14">
        <f t="shared" si="36"/>
        <v>0</v>
      </c>
      <c r="M95" s="14">
        <f t="shared" si="36"/>
        <v>56000</v>
      </c>
      <c r="N95" s="14">
        <f t="shared" si="36"/>
        <v>0</v>
      </c>
      <c r="O95" s="14">
        <f t="shared" si="36"/>
        <v>0</v>
      </c>
      <c r="P95" s="14">
        <f t="shared" si="36"/>
        <v>0</v>
      </c>
      <c r="Q95" s="6">
        <f>F95+K95</f>
        <v>56000</v>
      </c>
    </row>
    <row r="96" spans="1:17" ht="78.75">
      <c r="A96" s="1"/>
      <c r="B96" s="10" t="s">
        <v>154</v>
      </c>
      <c r="C96" s="10" t="s">
        <v>155</v>
      </c>
      <c r="D96" s="10" t="s">
        <v>156</v>
      </c>
      <c r="E96" s="58" t="s">
        <v>157</v>
      </c>
      <c r="F96" s="12">
        <f>G96</f>
        <v>0</v>
      </c>
      <c r="G96" s="12">
        <v>0</v>
      </c>
      <c r="H96" s="12">
        <v>0</v>
      </c>
      <c r="I96" s="12">
        <v>0</v>
      </c>
      <c r="J96" s="13">
        <v>0</v>
      </c>
      <c r="K96" s="14">
        <f>M96</f>
        <v>56000</v>
      </c>
      <c r="L96" s="14">
        <v>0</v>
      </c>
      <c r="M96" s="14">
        <f>10000+46000</f>
        <v>56000</v>
      </c>
      <c r="N96" s="14">
        <v>0</v>
      </c>
      <c r="O96" s="14">
        <v>0</v>
      </c>
      <c r="P96" s="14">
        <v>0</v>
      </c>
      <c r="Q96" s="6">
        <f>F96+K96</f>
        <v>56000</v>
      </c>
    </row>
    <row r="97" spans="1:17">
      <c r="A97" s="1"/>
      <c r="B97" s="2"/>
      <c r="C97" s="2" t="s">
        <v>158</v>
      </c>
      <c r="D97" s="2"/>
      <c r="E97" s="3" t="s">
        <v>159</v>
      </c>
      <c r="F97" s="4">
        <f>F98</f>
        <v>23907</v>
      </c>
      <c r="G97" s="4">
        <f>G98</f>
        <v>23907</v>
      </c>
      <c r="H97" s="4">
        <f t="shared" ref="H97:Q97" si="37">H98</f>
        <v>0</v>
      </c>
      <c r="I97" s="4">
        <f t="shared" si="37"/>
        <v>16000</v>
      </c>
      <c r="J97" s="4">
        <f t="shared" si="37"/>
        <v>0</v>
      </c>
      <c r="K97" s="4">
        <f t="shared" si="37"/>
        <v>0</v>
      </c>
      <c r="L97" s="4">
        <f t="shared" si="37"/>
        <v>0</v>
      </c>
      <c r="M97" s="4">
        <v>0</v>
      </c>
      <c r="N97" s="4">
        <f t="shared" si="37"/>
        <v>0</v>
      </c>
      <c r="O97" s="4">
        <f t="shared" si="37"/>
        <v>0</v>
      </c>
      <c r="P97" s="4">
        <f t="shared" si="37"/>
        <v>0</v>
      </c>
      <c r="Q97" s="4">
        <f t="shared" si="37"/>
        <v>23907</v>
      </c>
    </row>
    <row r="98" spans="1:17">
      <c r="A98" s="1"/>
      <c r="B98" s="10" t="s">
        <v>160</v>
      </c>
      <c r="C98" s="10" t="s">
        <v>161</v>
      </c>
      <c r="D98" s="10" t="s">
        <v>162</v>
      </c>
      <c r="E98" s="11" t="s">
        <v>163</v>
      </c>
      <c r="F98" s="12">
        <f>G98</f>
        <v>23907</v>
      </c>
      <c r="G98" s="12">
        <v>23907</v>
      </c>
      <c r="H98" s="12">
        <v>0</v>
      </c>
      <c r="I98" s="12">
        <v>16000</v>
      </c>
      <c r="J98" s="13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6">
        <f>F98+K98</f>
        <v>23907</v>
      </c>
    </row>
    <row r="99" spans="1:17">
      <c r="A99" s="1"/>
      <c r="B99" s="94" t="s">
        <v>49</v>
      </c>
      <c r="C99" s="94" t="s">
        <v>50</v>
      </c>
      <c r="D99" s="94" t="s">
        <v>10</v>
      </c>
      <c r="E99" s="97" t="s">
        <v>51</v>
      </c>
      <c r="F99" s="100" t="s">
        <v>12</v>
      </c>
      <c r="G99" s="101"/>
      <c r="H99" s="101"/>
      <c r="I99" s="101"/>
      <c r="J99" s="102"/>
      <c r="K99" s="75" t="s">
        <v>13</v>
      </c>
      <c r="L99" s="76"/>
      <c r="M99" s="76"/>
      <c r="N99" s="76"/>
      <c r="O99" s="76"/>
      <c r="P99" s="77"/>
      <c r="Q99" s="78" t="s">
        <v>14</v>
      </c>
    </row>
    <row r="100" spans="1:17">
      <c r="A100" s="1"/>
      <c r="B100" s="95"/>
      <c r="C100" s="95"/>
      <c r="D100" s="95"/>
      <c r="E100" s="98"/>
      <c r="F100" s="80" t="s">
        <v>52</v>
      </c>
      <c r="G100" s="82" t="s">
        <v>16</v>
      </c>
      <c r="H100" s="84" t="s">
        <v>17</v>
      </c>
      <c r="I100" s="85"/>
      <c r="J100" s="86" t="s">
        <v>18</v>
      </c>
      <c r="K100" s="88" t="s">
        <v>52</v>
      </c>
      <c r="L100" s="90" t="s">
        <v>19</v>
      </c>
      <c r="M100" s="90" t="s">
        <v>16</v>
      </c>
      <c r="N100" s="92" t="s">
        <v>17</v>
      </c>
      <c r="O100" s="93"/>
      <c r="P100" s="90" t="s">
        <v>18</v>
      </c>
      <c r="Q100" s="78"/>
    </row>
    <row r="101" spans="1:17" ht="60.75" customHeight="1">
      <c r="A101" s="1"/>
      <c r="B101" s="96"/>
      <c r="C101" s="96"/>
      <c r="D101" s="96"/>
      <c r="E101" s="99"/>
      <c r="F101" s="81"/>
      <c r="G101" s="83"/>
      <c r="H101" s="65" t="s">
        <v>20</v>
      </c>
      <c r="I101" s="65" t="s">
        <v>21</v>
      </c>
      <c r="J101" s="87"/>
      <c r="K101" s="89"/>
      <c r="L101" s="91"/>
      <c r="M101" s="91"/>
      <c r="N101" s="71" t="s">
        <v>20</v>
      </c>
      <c r="O101" s="71" t="s">
        <v>21</v>
      </c>
      <c r="P101" s="91"/>
      <c r="Q101" s="79"/>
    </row>
    <row r="102" spans="1:17">
      <c r="A102" s="1"/>
      <c r="B102" s="69">
        <v>1</v>
      </c>
      <c r="C102" s="70">
        <v>2</v>
      </c>
      <c r="D102" s="70">
        <v>3</v>
      </c>
      <c r="E102" s="65">
        <v>4</v>
      </c>
      <c r="F102" s="64">
        <v>5</v>
      </c>
      <c r="G102" s="7">
        <v>6</v>
      </c>
      <c r="H102" s="65">
        <v>7</v>
      </c>
      <c r="I102" s="65">
        <v>8</v>
      </c>
      <c r="J102" s="66">
        <v>9</v>
      </c>
      <c r="K102" s="67">
        <v>10</v>
      </c>
      <c r="L102" s="68">
        <v>11</v>
      </c>
      <c r="M102" s="68">
        <v>12</v>
      </c>
      <c r="N102" s="71">
        <v>13</v>
      </c>
      <c r="O102" s="71">
        <v>14</v>
      </c>
      <c r="P102" s="68">
        <v>15</v>
      </c>
      <c r="Q102" s="63">
        <v>16</v>
      </c>
    </row>
    <row r="103" spans="1:17" ht="21">
      <c r="A103" s="1"/>
      <c r="B103" s="2"/>
      <c r="C103" s="2" t="s">
        <v>164</v>
      </c>
      <c r="D103" s="2"/>
      <c r="E103" s="3" t="s">
        <v>165</v>
      </c>
      <c r="F103" s="4">
        <f>F104</f>
        <v>0</v>
      </c>
      <c r="G103" s="4">
        <f t="shared" ref="G103:Q105" si="38">G104</f>
        <v>0</v>
      </c>
      <c r="H103" s="4">
        <f t="shared" si="38"/>
        <v>0</v>
      </c>
      <c r="I103" s="4">
        <f t="shared" si="38"/>
        <v>0</v>
      </c>
      <c r="J103" s="4">
        <f t="shared" si="38"/>
        <v>0</v>
      </c>
      <c r="K103" s="4">
        <f>K104</f>
        <v>15000</v>
      </c>
      <c r="L103" s="4">
        <f t="shared" si="38"/>
        <v>0</v>
      </c>
      <c r="M103" s="4">
        <f t="shared" si="38"/>
        <v>15000</v>
      </c>
      <c r="N103" s="4">
        <f t="shared" si="38"/>
        <v>0</v>
      </c>
      <c r="O103" s="4">
        <f t="shared" si="38"/>
        <v>0</v>
      </c>
      <c r="P103" s="4">
        <f t="shared" si="38"/>
        <v>0</v>
      </c>
      <c r="Q103" s="4">
        <f t="shared" si="38"/>
        <v>15000</v>
      </c>
    </row>
    <row r="104" spans="1:17" ht="22.5">
      <c r="A104" s="1"/>
      <c r="B104" s="10" t="s">
        <v>166</v>
      </c>
      <c r="C104" s="10" t="s">
        <v>167</v>
      </c>
      <c r="D104" s="10"/>
      <c r="E104" s="11" t="s">
        <v>168</v>
      </c>
      <c r="F104" s="12">
        <f>F105</f>
        <v>0</v>
      </c>
      <c r="G104" s="12">
        <f t="shared" si="38"/>
        <v>0</v>
      </c>
      <c r="H104" s="12">
        <f t="shared" si="38"/>
        <v>0</v>
      </c>
      <c r="I104" s="12">
        <f t="shared" si="38"/>
        <v>0</v>
      </c>
      <c r="J104" s="13">
        <f t="shared" si="38"/>
        <v>0</v>
      </c>
      <c r="K104" s="14">
        <f t="shared" si="38"/>
        <v>15000</v>
      </c>
      <c r="L104" s="14">
        <f t="shared" si="38"/>
        <v>0</v>
      </c>
      <c r="M104" s="14">
        <f t="shared" si="38"/>
        <v>15000</v>
      </c>
      <c r="N104" s="14">
        <f t="shared" si="38"/>
        <v>0</v>
      </c>
      <c r="O104" s="14">
        <f t="shared" si="38"/>
        <v>0</v>
      </c>
      <c r="P104" s="14">
        <f t="shared" si="38"/>
        <v>0</v>
      </c>
      <c r="Q104" s="6">
        <f>F104+K104</f>
        <v>15000</v>
      </c>
    </row>
    <row r="105" spans="1:17" ht="22.5">
      <c r="A105" s="1"/>
      <c r="B105" s="10" t="s">
        <v>169</v>
      </c>
      <c r="C105" s="10" t="s">
        <v>170</v>
      </c>
      <c r="D105" s="10" t="s">
        <v>171</v>
      </c>
      <c r="E105" s="11" t="s">
        <v>172</v>
      </c>
      <c r="F105" s="14">
        <f>F106</f>
        <v>0</v>
      </c>
      <c r="G105" s="14">
        <f t="shared" si="38"/>
        <v>0</v>
      </c>
      <c r="H105" s="14">
        <f t="shared" si="38"/>
        <v>0</v>
      </c>
      <c r="I105" s="14">
        <f t="shared" si="38"/>
        <v>0</v>
      </c>
      <c r="J105" s="14">
        <f t="shared" si="38"/>
        <v>0</v>
      </c>
      <c r="K105" s="14">
        <f t="shared" si="38"/>
        <v>15000</v>
      </c>
      <c r="L105" s="14">
        <f t="shared" si="38"/>
        <v>0</v>
      </c>
      <c r="M105" s="14">
        <f t="shared" si="38"/>
        <v>15000</v>
      </c>
      <c r="N105" s="14">
        <f t="shared" si="38"/>
        <v>0</v>
      </c>
      <c r="O105" s="14">
        <f t="shared" si="38"/>
        <v>0</v>
      </c>
      <c r="P105" s="14">
        <f t="shared" si="38"/>
        <v>0</v>
      </c>
      <c r="Q105" s="14">
        <f t="shared" si="38"/>
        <v>15000</v>
      </c>
    </row>
    <row r="106" spans="1:17">
      <c r="A106" s="1"/>
      <c r="B106" s="10"/>
      <c r="C106" s="10"/>
      <c r="D106" s="10"/>
      <c r="E106" s="15" t="s">
        <v>41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  <c r="K106" s="14">
        <f>M106</f>
        <v>15000</v>
      </c>
      <c r="L106" s="14">
        <v>0</v>
      </c>
      <c r="M106" s="14">
        <v>15000</v>
      </c>
      <c r="N106" s="14">
        <v>0</v>
      </c>
      <c r="O106" s="14">
        <v>0</v>
      </c>
      <c r="P106" s="14">
        <v>0</v>
      </c>
      <c r="Q106" s="6">
        <f>F106+K106</f>
        <v>15000</v>
      </c>
    </row>
    <row r="107" spans="1:17" ht="21">
      <c r="A107" s="1"/>
      <c r="B107" s="2" t="s">
        <v>173</v>
      </c>
      <c r="C107" s="8" t="s">
        <v>23</v>
      </c>
      <c r="D107" s="8" t="s">
        <v>23</v>
      </c>
      <c r="E107" s="3" t="s">
        <v>174</v>
      </c>
      <c r="F107" s="4">
        <f>F108</f>
        <v>2898422</v>
      </c>
      <c r="G107" s="4">
        <f t="shared" ref="G107:Q107" si="39">G108</f>
        <v>2798422</v>
      </c>
      <c r="H107" s="4">
        <f t="shared" si="39"/>
        <v>600000</v>
      </c>
      <c r="I107" s="4">
        <f t="shared" si="39"/>
        <v>26219</v>
      </c>
      <c r="J107" s="4">
        <f t="shared" si="39"/>
        <v>0</v>
      </c>
      <c r="K107" s="4">
        <f t="shared" si="39"/>
        <v>52150</v>
      </c>
      <c r="L107" s="4">
        <f t="shared" si="39"/>
        <v>52150</v>
      </c>
      <c r="M107" s="4">
        <f t="shared" si="39"/>
        <v>0</v>
      </c>
      <c r="N107" s="4">
        <f t="shared" si="39"/>
        <v>0</v>
      </c>
      <c r="O107" s="4">
        <f t="shared" si="39"/>
        <v>0</v>
      </c>
      <c r="P107" s="4">
        <f t="shared" si="39"/>
        <v>0</v>
      </c>
      <c r="Q107" s="4">
        <f t="shared" si="39"/>
        <v>2950572</v>
      </c>
    </row>
    <row r="108" spans="1:17" ht="21">
      <c r="A108" s="1"/>
      <c r="B108" s="2" t="s">
        <v>175</v>
      </c>
      <c r="C108" s="8"/>
      <c r="D108" s="8"/>
      <c r="E108" s="3" t="s">
        <v>174</v>
      </c>
      <c r="F108" s="4">
        <f>F109+F113+F111</f>
        <v>2898422</v>
      </c>
      <c r="G108" s="4">
        <f t="shared" ref="G108:P108" si="40">G109+G113</f>
        <v>2798422</v>
      </c>
      <c r="H108" s="4">
        <f t="shared" si="40"/>
        <v>600000</v>
      </c>
      <c r="I108" s="4">
        <f t="shared" si="40"/>
        <v>26219</v>
      </c>
      <c r="J108" s="4">
        <f t="shared" si="40"/>
        <v>0</v>
      </c>
      <c r="K108" s="4">
        <f t="shared" si="40"/>
        <v>52150</v>
      </c>
      <c r="L108" s="4">
        <f t="shared" si="40"/>
        <v>52150</v>
      </c>
      <c r="M108" s="4">
        <f t="shared" si="40"/>
        <v>0</v>
      </c>
      <c r="N108" s="4">
        <f t="shared" si="40"/>
        <v>0</v>
      </c>
      <c r="O108" s="4">
        <f t="shared" si="40"/>
        <v>0</v>
      </c>
      <c r="P108" s="4">
        <f t="shared" si="40"/>
        <v>0</v>
      </c>
      <c r="Q108" s="4">
        <f>K108+F108</f>
        <v>2950572</v>
      </c>
    </row>
    <row r="109" spans="1:17">
      <c r="A109" s="1"/>
      <c r="B109" s="2"/>
      <c r="C109" s="2" t="s">
        <v>26</v>
      </c>
      <c r="D109" s="8"/>
      <c r="E109" s="3" t="s">
        <v>27</v>
      </c>
      <c r="F109" s="4">
        <f>F110</f>
        <v>823819</v>
      </c>
      <c r="G109" s="4">
        <f t="shared" ref="G109:P109" si="41">G110</f>
        <v>823819</v>
      </c>
      <c r="H109" s="4">
        <f t="shared" si="41"/>
        <v>600000</v>
      </c>
      <c r="I109" s="4">
        <f>I110</f>
        <v>26219</v>
      </c>
      <c r="J109" s="4">
        <f t="shared" si="41"/>
        <v>0</v>
      </c>
      <c r="K109" s="4">
        <f t="shared" si="41"/>
        <v>0</v>
      </c>
      <c r="L109" s="4">
        <f t="shared" si="41"/>
        <v>0</v>
      </c>
      <c r="M109" s="4">
        <f t="shared" si="41"/>
        <v>0</v>
      </c>
      <c r="N109" s="4">
        <f t="shared" si="41"/>
        <v>0</v>
      </c>
      <c r="O109" s="4">
        <f t="shared" si="41"/>
        <v>0</v>
      </c>
      <c r="P109" s="4">
        <f t="shared" si="41"/>
        <v>0</v>
      </c>
      <c r="Q109" s="59">
        <f t="shared" ref="Q109" si="42">F109+K109</f>
        <v>823819</v>
      </c>
    </row>
    <row r="110" spans="1:17" ht="33.75">
      <c r="A110" s="1"/>
      <c r="B110" s="69">
        <v>3710160</v>
      </c>
      <c r="C110" s="69" t="s">
        <v>29</v>
      </c>
      <c r="D110" s="69" t="s">
        <v>30</v>
      </c>
      <c r="E110" s="39" t="s">
        <v>31</v>
      </c>
      <c r="F110" s="12">
        <f>G110</f>
        <v>823819</v>
      </c>
      <c r="G110" s="12">
        <f>829000-5181</f>
        <v>823819</v>
      </c>
      <c r="H110" s="12">
        <v>600000</v>
      </c>
      <c r="I110" s="13">
        <f>15000+11219</f>
        <v>26219</v>
      </c>
      <c r="J110" s="14">
        <v>0</v>
      </c>
      <c r="K110" s="14">
        <f>M110</f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f>K110+F110</f>
        <v>823819</v>
      </c>
    </row>
    <row r="111" spans="1:17">
      <c r="A111" s="1"/>
      <c r="B111" s="2"/>
      <c r="C111" s="2" t="s">
        <v>176</v>
      </c>
      <c r="D111" s="2"/>
      <c r="E111" s="3" t="s">
        <v>177</v>
      </c>
      <c r="F111" s="4">
        <f>F112</f>
        <v>100000</v>
      </c>
      <c r="G111" s="4">
        <f t="shared" ref="G111:P111" si="43">G112</f>
        <v>0</v>
      </c>
      <c r="H111" s="4">
        <f t="shared" si="43"/>
        <v>0</v>
      </c>
      <c r="I111" s="4">
        <f t="shared" si="43"/>
        <v>0</v>
      </c>
      <c r="J111" s="4">
        <f t="shared" si="43"/>
        <v>0</v>
      </c>
      <c r="K111" s="5">
        <f t="shared" si="43"/>
        <v>0</v>
      </c>
      <c r="L111" s="5">
        <f t="shared" si="43"/>
        <v>0</v>
      </c>
      <c r="M111" s="5">
        <f t="shared" si="43"/>
        <v>0</v>
      </c>
      <c r="N111" s="5">
        <f t="shared" si="43"/>
        <v>0</v>
      </c>
      <c r="O111" s="5">
        <f t="shared" si="43"/>
        <v>0</v>
      </c>
      <c r="P111" s="5">
        <f t="shared" si="43"/>
        <v>0</v>
      </c>
      <c r="Q111" s="6">
        <f t="shared" ref="Q111:Q112" si="44">F111+K111</f>
        <v>100000</v>
      </c>
    </row>
    <row r="112" spans="1:17">
      <c r="A112" s="1"/>
      <c r="B112" s="10" t="s">
        <v>178</v>
      </c>
      <c r="C112" s="69">
        <v>8700</v>
      </c>
      <c r="D112" s="10" t="s">
        <v>34</v>
      </c>
      <c r="E112" s="58" t="s">
        <v>179</v>
      </c>
      <c r="F112" s="12">
        <v>100000</v>
      </c>
      <c r="G112" s="12">
        <v>0</v>
      </c>
      <c r="H112" s="12">
        <v>0</v>
      </c>
      <c r="I112" s="12">
        <v>0</v>
      </c>
      <c r="J112" s="13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6">
        <f t="shared" si="44"/>
        <v>100000</v>
      </c>
    </row>
    <row r="113" spans="1:18">
      <c r="A113" s="1"/>
      <c r="B113" s="8"/>
      <c r="C113" s="8">
        <v>9000</v>
      </c>
      <c r="D113" s="2"/>
      <c r="E113" s="60" t="s">
        <v>180</v>
      </c>
      <c r="F113" s="4">
        <f>SUM(F114:F116)</f>
        <v>1974603</v>
      </c>
      <c r="G113" s="4">
        <f t="shared" ref="G113:P113" si="45">SUM(G114:G116)</f>
        <v>1974603</v>
      </c>
      <c r="H113" s="4">
        <f t="shared" si="45"/>
        <v>0</v>
      </c>
      <c r="I113" s="4">
        <f t="shared" si="45"/>
        <v>0</v>
      </c>
      <c r="J113" s="4">
        <f t="shared" si="45"/>
        <v>0</v>
      </c>
      <c r="K113" s="4">
        <f t="shared" si="45"/>
        <v>52150</v>
      </c>
      <c r="L113" s="4">
        <f t="shared" si="45"/>
        <v>52150</v>
      </c>
      <c r="M113" s="4">
        <f t="shared" si="45"/>
        <v>0</v>
      </c>
      <c r="N113" s="4">
        <f t="shared" si="45"/>
        <v>0</v>
      </c>
      <c r="O113" s="4">
        <f t="shared" si="45"/>
        <v>0</v>
      </c>
      <c r="P113" s="4">
        <f t="shared" si="45"/>
        <v>0</v>
      </c>
      <c r="Q113" s="4">
        <f>K113+F113</f>
        <v>2026753</v>
      </c>
    </row>
    <row r="114" spans="1:18" ht="78.75">
      <c r="A114" s="1"/>
      <c r="B114" s="69" t="s">
        <v>181</v>
      </c>
      <c r="C114" s="69" t="s">
        <v>182</v>
      </c>
      <c r="D114" s="69" t="s">
        <v>33</v>
      </c>
      <c r="E114" s="58" t="s">
        <v>183</v>
      </c>
      <c r="F114" s="140">
        <f>G114</f>
        <v>500000</v>
      </c>
      <c r="G114" s="140">
        <v>500000</v>
      </c>
      <c r="H114" s="140">
        <v>0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9">
        <f>F114+K114</f>
        <v>500000</v>
      </c>
    </row>
    <row r="115" spans="1:18">
      <c r="A115" s="1"/>
      <c r="B115" s="69">
        <v>3719770</v>
      </c>
      <c r="C115" s="69" t="s">
        <v>184</v>
      </c>
      <c r="D115" s="69" t="s">
        <v>33</v>
      </c>
      <c r="E115" s="39" t="s">
        <v>185</v>
      </c>
      <c r="F115" s="140">
        <f>G115</f>
        <v>1372453</v>
      </c>
      <c r="G115" s="140">
        <f>1224000+5181+143272</f>
        <v>1372453</v>
      </c>
      <c r="H115" s="140">
        <v>0</v>
      </c>
      <c r="I115" s="140">
        <v>0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6">
        <f>F115+K115</f>
        <v>1372453</v>
      </c>
    </row>
    <row r="116" spans="1:18" ht="33.75">
      <c r="A116" s="1"/>
      <c r="B116" s="24" t="s">
        <v>195</v>
      </c>
      <c r="C116" s="71">
        <v>9800</v>
      </c>
      <c r="D116" s="71" t="s">
        <v>33</v>
      </c>
      <c r="E116" s="61" t="s">
        <v>196</v>
      </c>
      <c r="F116" s="14">
        <f>G116</f>
        <v>102150</v>
      </c>
      <c r="G116" s="14">
        <f>80000+22150</f>
        <v>102150</v>
      </c>
      <c r="H116" s="150">
        <v>0</v>
      </c>
      <c r="I116" s="150">
        <v>0</v>
      </c>
      <c r="J116" s="150">
        <v>0</v>
      </c>
      <c r="K116" s="150">
        <f>L116</f>
        <v>52150</v>
      </c>
      <c r="L116" s="150">
        <f>30000+22150</f>
        <v>52150</v>
      </c>
      <c r="M116" s="150">
        <v>0</v>
      </c>
      <c r="N116" s="150">
        <v>0</v>
      </c>
      <c r="O116" s="150">
        <v>0</v>
      </c>
      <c r="P116" s="150">
        <v>0</v>
      </c>
      <c r="Q116" s="14">
        <f t="shared" ref="Q116" si="46">F116+K116</f>
        <v>154300</v>
      </c>
    </row>
    <row r="117" spans="1:18">
      <c r="A117" s="52"/>
      <c r="B117" s="8" t="s">
        <v>23</v>
      </c>
      <c r="C117" s="8" t="s">
        <v>23</v>
      </c>
      <c r="D117" s="8" t="s">
        <v>23</v>
      </c>
      <c r="E117" s="62" t="s">
        <v>186</v>
      </c>
      <c r="F117" s="4">
        <f t="shared" ref="F117:Q117" si="47">F107+F14</f>
        <v>79650222</v>
      </c>
      <c r="G117" s="4">
        <f t="shared" si="47"/>
        <v>79550222</v>
      </c>
      <c r="H117" s="4">
        <f t="shared" si="47"/>
        <v>51952387</v>
      </c>
      <c r="I117" s="4">
        <f t="shared" si="47"/>
        <v>6387352</v>
      </c>
      <c r="J117" s="4">
        <f t="shared" si="47"/>
        <v>0</v>
      </c>
      <c r="K117" s="4">
        <f t="shared" si="47"/>
        <v>1476150</v>
      </c>
      <c r="L117" s="4">
        <f t="shared" si="47"/>
        <v>302150</v>
      </c>
      <c r="M117" s="4">
        <f t="shared" si="47"/>
        <v>1174000</v>
      </c>
      <c r="N117" s="4">
        <f t="shared" si="47"/>
        <v>10000</v>
      </c>
      <c r="O117" s="4">
        <f t="shared" si="47"/>
        <v>0</v>
      </c>
      <c r="P117" s="4">
        <f t="shared" si="47"/>
        <v>250000</v>
      </c>
      <c r="Q117" s="4">
        <f t="shared" si="47"/>
        <v>81126372</v>
      </c>
      <c r="R117" s="137"/>
    </row>
    <row r="118" spans="1:18" ht="19.5" customHeight="1">
      <c r="A118" s="152"/>
      <c r="B118" s="153"/>
      <c r="C118" s="152"/>
      <c r="D118" s="153"/>
      <c r="E118" s="153" t="s">
        <v>187</v>
      </c>
      <c r="F118" s="152"/>
      <c r="G118" s="152"/>
      <c r="H118" s="152"/>
      <c r="I118" s="152"/>
      <c r="J118" s="152"/>
      <c r="K118" s="152" t="s">
        <v>207</v>
      </c>
      <c r="L118" s="152"/>
      <c r="M118" s="152"/>
      <c r="N118" s="152"/>
      <c r="O118" s="152"/>
      <c r="P118" s="152"/>
      <c r="Q118" s="152"/>
    </row>
    <row r="119" spans="1:18">
      <c r="G119" s="137">
        <f>F117-G117</f>
        <v>100000</v>
      </c>
      <c r="H119" s="119" t="s">
        <v>188</v>
      </c>
    </row>
    <row r="120" spans="1:18">
      <c r="F120" s="155"/>
      <c r="L120" s="156"/>
      <c r="M120" s="156"/>
      <c r="O120" s="157"/>
      <c r="P120" s="157"/>
    </row>
    <row r="121" spans="1:18">
      <c r="F121" s="137"/>
      <c r="H121" s="119" t="s">
        <v>189</v>
      </c>
      <c r="J121" s="119" t="s">
        <v>190</v>
      </c>
      <c r="K121" s="137"/>
      <c r="M121" s="155"/>
    </row>
    <row r="122" spans="1:18">
      <c r="G122" s="158">
        <f>G123-F117</f>
        <v>-3683022</v>
      </c>
      <c r="H122" s="158"/>
      <c r="J122" s="159">
        <f>I124-K117</f>
        <v>-348150</v>
      </c>
      <c r="K122" s="159"/>
      <c r="M122" s="119" t="s">
        <v>209</v>
      </c>
    </row>
    <row r="123" spans="1:18">
      <c r="G123" s="160">
        <v>75967200</v>
      </c>
      <c r="M123" s="119">
        <f>100000/F117*100</f>
        <v>0.12554892816243499</v>
      </c>
    </row>
    <row r="124" spans="1:18">
      <c r="I124" s="160">
        <v>1128000</v>
      </c>
      <c r="K124" s="119" t="s">
        <v>208</v>
      </c>
    </row>
    <row r="125" spans="1:18">
      <c r="G125" s="160">
        <f>G123+I124</f>
        <v>77095200</v>
      </c>
      <c r="K125" s="119">
        <f>200000/F117*100</f>
        <v>0.25109785632486997</v>
      </c>
    </row>
    <row r="127" spans="1:18">
      <c r="G127" s="161">
        <f>G125-Q117</f>
        <v>-4031172</v>
      </c>
    </row>
    <row r="128" spans="1:18">
      <c r="B128" s="119"/>
      <c r="C128" s="119"/>
      <c r="D128" s="119"/>
    </row>
    <row r="129" spans="2:4">
      <c r="B129" s="119"/>
      <c r="C129" s="119"/>
      <c r="D129" s="119"/>
    </row>
    <row r="130" spans="2:4">
      <c r="B130" s="119"/>
      <c r="C130" s="119"/>
      <c r="D130" s="119"/>
    </row>
    <row r="131" spans="2:4">
      <c r="B131" s="119"/>
      <c r="C131" s="119"/>
      <c r="D131" s="119"/>
    </row>
    <row r="132" spans="2:4">
      <c r="B132" s="119"/>
      <c r="C132" s="119"/>
      <c r="D132" s="119"/>
    </row>
    <row r="133" spans="2:4">
      <c r="B133" s="119"/>
      <c r="C133" s="119"/>
      <c r="D133" s="119"/>
    </row>
    <row r="134" spans="2:4">
      <c r="B134" s="119"/>
      <c r="C134" s="119"/>
      <c r="D134" s="119"/>
    </row>
    <row r="135" spans="2:4">
      <c r="B135" s="119"/>
      <c r="C135" s="119"/>
      <c r="D135" s="119"/>
    </row>
    <row r="136" spans="2:4">
      <c r="B136" s="119"/>
      <c r="C136" s="119"/>
      <c r="D136" s="119"/>
    </row>
    <row r="137" spans="2:4">
      <c r="B137" s="119"/>
      <c r="C137" s="119"/>
      <c r="D137" s="119"/>
    </row>
    <row r="138" spans="2:4">
      <c r="B138" s="119"/>
      <c r="C138" s="119"/>
      <c r="D138" s="119"/>
    </row>
    <row r="139" spans="2:4">
      <c r="B139" s="119"/>
      <c r="C139" s="119"/>
      <c r="D139" s="119"/>
    </row>
    <row r="140" spans="2:4">
      <c r="B140" s="119"/>
      <c r="C140" s="119"/>
      <c r="D140" s="119"/>
    </row>
    <row r="141" spans="2:4">
      <c r="B141" s="119"/>
      <c r="C141" s="119"/>
      <c r="D141" s="119"/>
    </row>
    <row r="142" spans="2:4">
      <c r="B142" s="119"/>
      <c r="C142" s="119"/>
      <c r="D142" s="119"/>
    </row>
    <row r="143" spans="2:4">
      <c r="B143" s="119"/>
      <c r="C143" s="119"/>
      <c r="D143" s="119"/>
    </row>
    <row r="144" spans="2:4">
      <c r="B144" s="119"/>
      <c r="C144" s="119"/>
      <c r="D144" s="119"/>
    </row>
    <row r="145" spans="2:4">
      <c r="B145" s="119"/>
      <c r="C145" s="119"/>
      <c r="D145" s="119"/>
    </row>
    <row r="146" spans="2:4">
      <c r="B146" s="119"/>
      <c r="C146" s="119"/>
      <c r="D146" s="119"/>
    </row>
    <row r="147" spans="2:4">
      <c r="B147" s="119"/>
      <c r="C147" s="119"/>
      <c r="D147" s="119"/>
    </row>
    <row r="148" spans="2:4">
      <c r="B148" s="119"/>
      <c r="C148" s="119"/>
      <c r="D148" s="119"/>
    </row>
    <row r="149" spans="2:4">
      <c r="B149" s="119"/>
      <c r="C149" s="119"/>
      <c r="D149" s="119"/>
    </row>
    <row r="150" spans="2:4">
      <c r="B150" s="119"/>
      <c r="C150" s="119"/>
      <c r="D150" s="119"/>
    </row>
    <row r="151" spans="2:4">
      <c r="B151" s="119"/>
      <c r="C151" s="119"/>
      <c r="D151" s="119"/>
    </row>
    <row r="152" spans="2:4">
      <c r="B152" s="119"/>
      <c r="C152" s="119"/>
      <c r="D152" s="119"/>
    </row>
    <row r="153" spans="2:4">
      <c r="B153" s="119"/>
      <c r="C153" s="119"/>
      <c r="D153" s="119"/>
    </row>
    <row r="154" spans="2:4">
      <c r="B154" s="119"/>
      <c r="C154" s="119"/>
      <c r="D154" s="119"/>
    </row>
    <row r="155" spans="2:4">
      <c r="B155" s="119"/>
      <c r="C155" s="119"/>
      <c r="D155" s="119"/>
    </row>
    <row r="156" spans="2:4">
      <c r="B156" s="119"/>
      <c r="C156" s="119"/>
      <c r="D156" s="119"/>
    </row>
    <row r="157" spans="2:4">
      <c r="B157" s="119"/>
      <c r="C157" s="119"/>
      <c r="D157" s="119"/>
    </row>
    <row r="158" spans="2:4">
      <c r="B158" s="119"/>
      <c r="C158" s="119"/>
      <c r="D158" s="119"/>
    </row>
    <row r="159" spans="2:4">
      <c r="B159" s="119"/>
      <c r="C159" s="119"/>
      <c r="D159" s="119"/>
    </row>
    <row r="160" spans="2:4">
      <c r="B160" s="119"/>
      <c r="C160" s="119"/>
      <c r="D160" s="119"/>
    </row>
    <row r="161" spans="2:4">
      <c r="B161" s="119"/>
      <c r="C161" s="119"/>
      <c r="D161" s="119"/>
    </row>
    <row r="162" spans="2:4">
      <c r="B162" s="119"/>
      <c r="C162" s="119"/>
      <c r="D162" s="119"/>
    </row>
    <row r="163" spans="2:4">
      <c r="B163" s="119"/>
      <c r="C163" s="119"/>
      <c r="D163" s="119"/>
    </row>
    <row r="164" spans="2:4">
      <c r="B164" s="119"/>
      <c r="C164" s="119"/>
      <c r="D164" s="119"/>
    </row>
    <row r="165" spans="2:4">
      <c r="B165" s="119"/>
      <c r="C165" s="119"/>
      <c r="D165" s="119"/>
    </row>
    <row r="166" spans="2:4">
      <c r="B166" s="119"/>
      <c r="C166" s="119"/>
      <c r="D166" s="119"/>
    </row>
    <row r="167" spans="2:4">
      <c r="B167" s="119"/>
      <c r="C167" s="119"/>
      <c r="D167" s="119"/>
    </row>
    <row r="168" spans="2:4">
      <c r="B168" s="119"/>
      <c r="C168" s="119"/>
      <c r="D168" s="119"/>
    </row>
    <row r="170" spans="2:4">
      <c r="B170" s="119"/>
      <c r="C170" s="119"/>
      <c r="D170" s="119"/>
    </row>
    <row r="171" spans="2:4">
      <c r="B171" s="119"/>
      <c r="C171" s="119"/>
      <c r="D171" s="119"/>
    </row>
    <row r="172" spans="2:4">
      <c r="B172" s="119"/>
      <c r="C172" s="119"/>
      <c r="D172" s="119"/>
    </row>
  </sheetData>
  <mergeCells count="92">
    <mergeCell ref="J122:K122"/>
    <mergeCell ref="G122:H122"/>
    <mergeCell ref="L1:Q1"/>
    <mergeCell ref="J2:Q2"/>
    <mergeCell ref="I3:Q3"/>
    <mergeCell ref="P4:Q4"/>
    <mergeCell ref="L5:Q5"/>
    <mergeCell ref="B7:Q7"/>
    <mergeCell ref="Q10:Q12"/>
    <mergeCell ref="F11:F12"/>
    <mergeCell ref="G11:G12"/>
    <mergeCell ref="H11:I11"/>
    <mergeCell ref="J11:J12"/>
    <mergeCell ref="K11:K12"/>
    <mergeCell ref="L11:L12"/>
    <mergeCell ref="M11:M12"/>
    <mergeCell ref="B8:C8"/>
    <mergeCell ref="B9:C9"/>
    <mergeCell ref="B10:B12"/>
    <mergeCell ref="C10:C12"/>
    <mergeCell ref="D10:D12"/>
    <mergeCell ref="E10:E12"/>
    <mergeCell ref="N11:O11"/>
    <mergeCell ref="B28:B30"/>
    <mergeCell ref="C28:C30"/>
    <mergeCell ref="D28:D30"/>
    <mergeCell ref="E28:E30"/>
    <mergeCell ref="F28:J28"/>
    <mergeCell ref="F10:J10"/>
    <mergeCell ref="K10:P10"/>
    <mergeCell ref="P11:P12"/>
    <mergeCell ref="Q28:Q30"/>
    <mergeCell ref="F29:F30"/>
    <mergeCell ref="G29:G30"/>
    <mergeCell ref="H29:I29"/>
    <mergeCell ref="J29:J30"/>
    <mergeCell ref="K29:K30"/>
    <mergeCell ref="L29:L30"/>
    <mergeCell ref="M29:M30"/>
    <mergeCell ref="N29:O29"/>
    <mergeCell ref="P29:P30"/>
    <mergeCell ref="K28:P28"/>
    <mergeCell ref="B79:B81"/>
    <mergeCell ref="C79:C81"/>
    <mergeCell ref="D79:D81"/>
    <mergeCell ref="E79:E81"/>
    <mergeCell ref="F79:J79"/>
    <mergeCell ref="J80:J81"/>
    <mergeCell ref="K79:P79"/>
    <mergeCell ref="Q54:Q56"/>
    <mergeCell ref="F55:F56"/>
    <mergeCell ref="G55:G56"/>
    <mergeCell ref="H55:I55"/>
    <mergeCell ref="J55:J56"/>
    <mergeCell ref="K55:K56"/>
    <mergeCell ref="L55:L56"/>
    <mergeCell ref="M55:M56"/>
    <mergeCell ref="N55:O55"/>
    <mergeCell ref="P55:P56"/>
    <mergeCell ref="K54:P54"/>
    <mergeCell ref="Q79:Q81"/>
    <mergeCell ref="F80:F81"/>
    <mergeCell ref="G80:G81"/>
    <mergeCell ref="H80:I80"/>
    <mergeCell ref="B54:B56"/>
    <mergeCell ref="C54:C56"/>
    <mergeCell ref="D54:D56"/>
    <mergeCell ref="E54:E56"/>
    <mergeCell ref="F54:J54"/>
    <mergeCell ref="K80:K81"/>
    <mergeCell ref="L80:L81"/>
    <mergeCell ref="M80:M81"/>
    <mergeCell ref="N80:O80"/>
    <mergeCell ref="P80:P81"/>
    <mergeCell ref="B99:B101"/>
    <mergeCell ref="C99:C101"/>
    <mergeCell ref="D99:D101"/>
    <mergeCell ref="E99:E101"/>
    <mergeCell ref="F99:J99"/>
    <mergeCell ref="K99:P99"/>
    <mergeCell ref="L120:M120"/>
    <mergeCell ref="O120:P120"/>
    <mergeCell ref="Q99:Q101"/>
    <mergeCell ref="F100:F101"/>
    <mergeCell ref="G100:G101"/>
    <mergeCell ref="H100:I100"/>
    <mergeCell ref="J100:J101"/>
    <mergeCell ref="K100:K101"/>
    <mergeCell ref="L100:L101"/>
    <mergeCell ref="M100:M101"/>
    <mergeCell ref="N100:O100"/>
    <mergeCell ref="P100:P101"/>
  </mergeCells>
  <pageMargins left="0.7" right="0.7" top="0.75" bottom="0.75" header="0.3" footer="0.3"/>
  <pageSetup paperSize="9" scale="63" orientation="landscape" r:id="rId1"/>
  <rowBreaks count="4" manualBreakCount="4">
    <brk id="27" max="16" man="1"/>
    <brk id="53" max="16" man="1"/>
    <brk id="78" max="16" man="1"/>
    <brk id="9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2022-02-16T12:56:33Z</dcterms:modified>
</cp:coreProperties>
</file>