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 firstSheet="2" activeTab="2"/>
  </bookViews>
  <sheets>
    <sheet name="додаток 1 " sheetId="1" r:id="rId1"/>
    <sheet name="додаток 2" sheetId="2" r:id="rId2"/>
    <sheet name="додаток 3" sheetId="3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'додаток 3'!$B$1:$Q$101</definedName>
  </definedNames>
  <calcPr calcId="145621"/>
</workbook>
</file>

<file path=xl/calcChain.xml><?xml version="1.0" encoding="utf-8"?>
<calcChain xmlns="http://schemas.openxmlformats.org/spreadsheetml/2006/main">
  <c r="S100" i="3" l="1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G99" i="3"/>
  <c r="F99" i="3"/>
  <c r="Q98" i="3"/>
  <c r="G98" i="3"/>
  <c r="F98" i="3"/>
  <c r="Q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K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Q87" i="3"/>
  <c r="K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I85" i="3"/>
  <c r="F85" i="3"/>
  <c r="Q84" i="3"/>
  <c r="F84" i="3"/>
  <c r="Q83" i="3"/>
  <c r="P83" i="3"/>
  <c r="K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K81" i="3"/>
  <c r="F81" i="3"/>
  <c r="Q80" i="3"/>
  <c r="F80" i="3"/>
  <c r="K77" i="3"/>
  <c r="Q75" i="3"/>
  <c r="F75" i="3"/>
  <c r="Q74" i="3"/>
  <c r="P74" i="3"/>
  <c r="K74" i="3"/>
  <c r="Q73" i="3"/>
  <c r="P73" i="3"/>
  <c r="K73" i="3"/>
  <c r="Q72" i="3"/>
  <c r="P72" i="3"/>
  <c r="K72" i="3"/>
  <c r="Q71" i="3"/>
  <c r="F71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K69" i="3"/>
  <c r="I69" i="3"/>
  <c r="G69" i="3"/>
  <c r="F69" i="3"/>
  <c r="Q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F66" i="3"/>
  <c r="Q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F63" i="3"/>
  <c r="Q62" i="3"/>
  <c r="P62" i="3"/>
  <c r="K62" i="3"/>
  <c r="I62" i="3"/>
  <c r="G62" i="3"/>
  <c r="F62" i="3"/>
  <c r="Q61" i="3"/>
  <c r="I61" i="3"/>
  <c r="F61" i="3"/>
  <c r="Q60" i="3"/>
  <c r="P60" i="3"/>
  <c r="O60" i="3"/>
  <c r="N60" i="3"/>
  <c r="M60" i="3"/>
  <c r="L60" i="3"/>
  <c r="K60" i="3"/>
  <c r="J60" i="3"/>
  <c r="I60" i="3"/>
  <c r="H60" i="3"/>
  <c r="G60" i="3"/>
  <c r="F60" i="3"/>
  <c r="Q59" i="3"/>
  <c r="G59" i="3"/>
  <c r="F59" i="3"/>
  <c r="Q58" i="3"/>
  <c r="P58" i="3"/>
  <c r="K58" i="3"/>
  <c r="I58" i="3"/>
  <c r="G58" i="3"/>
  <c r="F58" i="3"/>
  <c r="Q57" i="3"/>
  <c r="F57" i="3"/>
  <c r="E57" i="3"/>
  <c r="Q56" i="3"/>
  <c r="G56" i="3"/>
  <c r="F56" i="3"/>
  <c r="Q55" i="3"/>
  <c r="G55" i="3"/>
  <c r="F55" i="3"/>
  <c r="K52" i="3"/>
  <c r="Q50" i="3"/>
  <c r="F50" i="3"/>
  <c r="Q49" i="3"/>
  <c r="F49" i="3"/>
  <c r="E49" i="3"/>
  <c r="Q48" i="3"/>
  <c r="G48" i="3"/>
  <c r="F48" i="3"/>
  <c r="Q47" i="3"/>
  <c r="G47" i="3"/>
  <c r="F47" i="3"/>
  <c r="Q46" i="3"/>
  <c r="F46" i="3"/>
  <c r="E46" i="3"/>
  <c r="Q45" i="3"/>
  <c r="G45" i="3"/>
  <c r="F45" i="3"/>
  <c r="Q44" i="3"/>
  <c r="F44" i="3"/>
  <c r="Q43" i="3"/>
  <c r="F43" i="3"/>
  <c r="Q42" i="3"/>
  <c r="F42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Q40" i="3"/>
  <c r="F40" i="3"/>
  <c r="Q39" i="3"/>
  <c r="F39" i="3"/>
  <c r="E39" i="3"/>
  <c r="Q38" i="3"/>
  <c r="F38" i="3"/>
  <c r="Q37" i="3"/>
  <c r="P37" i="3"/>
  <c r="O37" i="3"/>
  <c r="N37" i="3"/>
  <c r="M37" i="3"/>
  <c r="L37" i="3"/>
  <c r="K37" i="3"/>
  <c r="J37" i="3"/>
  <c r="I37" i="3"/>
  <c r="H37" i="3"/>
  <c r="G37" i="3"/>
  <c r="F37" i="3"/>
  <c r="Q36" i="3"/>
  <c r="P36" i="3"/>
  <c r="O36" i="3"/>
  <c r="N36" i="3"/>
  <c r="M36" i="3"/>
  <c r="L36" i="3"/>
  <c r="K36" i="3"/>
  <c r="J36" i="3"/>
  <c r="I36" i="3"/>
  <c r="H36" i="3"/>
  <c r="G36" i="3"/>
  <c r="F36" i="3"/>
  <c r="Q35" i="3"/>
  <c r="K35" i="3"/>
  <c r="F35" i="3"/>
  <c r="Q34" i="3"/>
  <c r="M34" i="3"/>
  <c r="K34" i="3"/>
  <c r="F34" i="3"/>
  <c r="K31" i="3"/>
  <c r="Q29" i="3"/>
  <c r="F29" i="3"/>
  <c r="Q28" i="3"/>
  <c r="F28" i="3"/>
  <c r="Q27" i="3"/>
  <c r="H27" i="3"/>
  <c r="G27" i="3"/>
  <c r="F27" i="3"/>
  <c r="E27" i="3"/>
  <c r="Q26" i="3"/>
  <c r="I26" i="3"/>
  <c r="H26" i="3"/>
  <c r="G26" i="3"/>
  <c r="F26" i="3"/>
  <c r="Q22" i="3"/>
  <c r="P22" i="3"/>
  <c r="F22" i="3"/>
  <c r="Q21" i="3"/>
  <c r="P21" i="3"/>
  <c r="K21" i="3"/>
  <c r="F21" i="3"/>
  <c r="Q20" i="3"/>
  <c r="P20" i="3"/>
  <c r="K20" i="3"/>
  <c r="I20" i="3"/>
  <c r="H20" i="3"/>
  <c r="G20" i="3"/>
  <c r="F20" i="3"/>
  <c r="Q19" i="3"/>
  <c r="P19" i="3"/>
  <c r="O19" i="3"/>
  <c r="N19" i="3"/>
  <c r="M19" i="3"/>
  <c r="L19" i="3"/>
  <c r="K19" i="3"/>
  <c r="J19" i="3"/>
  <c r="I19" i="3"/>
  <c r="H19" i="3"/>
  <c r="G19" i="3"/>
  <c r="F19" i="3"/>
  <c r="Q18" i="3"/>
  <c r="P18" i="3"/>
  <c r="L18" i="3"/>
  <c r="K18" i="3"/>
  <c r="I18" i="3"/>
  <c r="H18" i="3"/>
  <c r="G18" i="3"/>
  <c r="F18" i="3"/>
  <c r="Q17" i="3"/>
  <c r="P17" i="3"/>
  <c r="O17" i="3"/>
  <c r="N17" i="3"/>
  <c r="M17" i="3"/>
  <c r="L17" i="3"/>
  <c r="K17" i="3"/>
  <c r="J17" i="3"/>
  <c r="I17" i="3"/>
  <c r="H17" i="3"/>
  <c r="G17" i="3"/>
  <c r="F17" i="3"/>
  <c r="Q16" i="3"/>
  <c r="F16" i="3"/>
  <c r="Q15" i="3"/>
  <c r="P15" i="3"/>
  <c r="K15" i="3"/>
  <c r="I15" i="3"/>
  <c r="H15" i="3"/>
  <c r="G15" i="3"/>
  <c r="F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T12" i="3"/>
  <c r="Q12" i="3"/>
  <c r="P12" i="3"/>
  <c r="O12" i="3"/>
  <c r="N12" i="3"/>
  <c r="M12" i="3"/>
  <c r="L12" i="3"/>
  <c r="K12" i="3"/>
  <c r="J12" i="3"/>
  <c r="I12" i="3"/>
  <c r="H12" i="3"/>
  <c r="G12" i="3"/>
  <c r="F12" i="3"/>
  <c r="K9" i="3"/>
  <c r="F31" i="2"/>
  <c r="E31" i="2"/>
  <c r="D31" i="2"/>
  <c r="A31" i="2"/>
  <c r="F30" i="2"/>
  <c r="E30" i="2"/>
  <c r="D30" i="2"/>
  <c r="F29" i="2"/>
  <c r="E29" i="2"/>
  <c r="D29" i="2"/>
  <c r="F26" i="2"/>
  <c r="E26" i="2"/>
  <c r="D26" i="2"/>
  <c r="F25" i="2"/>
  <c r="E25" i="2"/>
  <c r="D25" i="2"/>
  <c r="F23" i="2"/>
  <c r="E23" i="2"/>
  <c r="D23" i="2"/>
  <c r="F22" i="2"/>
  <c r="F21" i="2"/>
  <c r="E21" i="2"/>
  <c r="D21" i="2"/>
  <c r="F18" i="2"/>
  <c r="E18" i="2"/>
  <c r="D18" i="2"/>
  <c r="F13" i="2"/>
  <c r="E13" i="2"/>
  <c r="D13" i="2"/>
  <c r="C3" i="2"/>
</calcChain>
</file>

<file path=xl/sharedStrings.xml><?xml version="1.0" encoding="utf-8"?>
<sst xmlns="http://schemas.openxmlformats.org/spreadsheetml/2006/main" count="493" uniqueCount="363">
  <si>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</si>
  <si>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</si>
  <si>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</si>
  <si>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</si>
  <si>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</si>
  <si>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</si>
  <si>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</si>
  <si>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</si>
  <si>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</si>
  <si>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</si>
  <si>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</si>
  <si>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</si>
  <si>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</si>
  <si>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</si>
  <si>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</si>
  <si>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</si>
  <si>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</si>
  <si>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</si>
  <si>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</si>
  <si>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</si>
  <si>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</si>
  <si>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</si>
  <si>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</si>
  <si>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</si>
  <si>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</si>
  <si>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</si>
  <si>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</si>
  <si>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</si>
  <si>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</si>
  <si>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</si>
  <si>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</si>
  <si>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</si>
  <si>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</si>
  <si>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</si>
  <si>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</si>
  <si>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</si>
  <si>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</si>
  <si>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</si>
  <si>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</si>
  <si>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</si>
  <si>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</si>
  <si>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</si>
  <si>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</si>
  <si>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</si>
  <si>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</si>
  <si>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</si>
  <si>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</si>
  <si>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</si>
  <si>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</si>
  <si>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</si>
  <si>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</si>
  <si>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</si>
  <si>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</si>
  <si>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</si>
  <si>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</si>
  <si>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</si>
  <si>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</si>
  <si>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</si>
  <si>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</si>
  <si>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</si>
  <si>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</si>
  <si>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</si>
  <si>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</si>
  <si>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</si>
  <si>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</si>
  <si>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</si>
  <si>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</si>
  <si>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</si>
  <si>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</si>
  <si>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</si>
  <si>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</si>
  <si>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</si>
  <si>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</si>
  <si>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</si>
  <si>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</si>
  <si>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</si>
  <si>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</si>
  <si>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</si>
  <si>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</si>
  <si>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</si>
  <si>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</si>
  <si>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</si>
  <si>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</si>
  <si>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</si>
  <si>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</si>
  <si>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</si>
  <si>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</si>
  <si>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</si>
  <si>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</si>
  <si>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</si>
  <si>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</si>
  <si>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</si>
  <si>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</si>
  <si>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</si>
  <si>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</si>
  <si>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</si>
  <si>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</si>
  <si>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</si>
  <si>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</si>
  <si>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</si>
  <si>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</si>
  <si>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</si>
  <si>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</si>
  <si>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</si>
  <si>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</si>
  <si>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</si>
  <si>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</si>
  <si>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</si>
  <si>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</si>
  <si>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</si>
  <si>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</si>
  <si>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</si>
  <si>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</si>
  <si>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</si>
  <si>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</si>
  <si>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</si>
  <si>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</si>
  <si>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</si>
  <si>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</si>
  <si>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</si>
  <si>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</si>
  <si>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</si>
  <si>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</si>
  <si>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</si>
  <si>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</si>
  <si>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</si>
  <si>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</si>
  <si>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</si>
  <si>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</si>
  <si>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</si>
  <si>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</si>
  <si>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</si>
  <si>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</si>
  <si>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</si>
  <si>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</si>
  <si>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</si>
  <si>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</si>
  <si>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</si>
  <si>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</si>
  <si>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</si>
  <si>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</si>
  <si>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</si>
  <si>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</si>
  <si>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</si>
  <si>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</si>
  <si>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</si>
  <si>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</si>
  <si>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</si>
  <si>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</si>
  <si>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</si>
  <si>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</si>
  <si>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</si>
  <si>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</si>
  <si>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</si>
  <si>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</si>
  <si>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</si>
  <si>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</si>
  <si>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</si>
  <si>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</si>
  <si>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</si>
  <si>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</si>
  <si>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</si>
  <si>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</si>
  <si>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</si>
  <si>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</si>
  <si>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</si>
  <si>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</si>
  <si>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</si>
  <si>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</si>
  <si>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</si>
  <si>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</si>
  <si>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</si>
  <si>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</si>
  <si>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</si>
  <si>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</si>
  <si>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</si>
  <si>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</si>
  <si>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 xml:space="preserve">Додаток №3 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</si>
  <si>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</si>
  <si>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</si>
  <si>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</si>
  <si>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</si>
  <si>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</si>
  <si>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</si>
  <si>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</si>
  <si>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</si>
  <si>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</si>
  <si>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</si>
  <si>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</si>
  <si>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</si>
  <si>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</si>
  <si>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</si>
  <si>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</si>
  <si>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</si>
  <si>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</si>
  <si>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</si>
  <si>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</si>
  <si>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</si>
  <si>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</si>
  <si>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</si>
  <si>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</si>
  <si>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</si>
  <si>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</si>
  <si>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</si>
  <si>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</si>
  <si>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</si>
  <si>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</si>
  <si>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</si>
  <si>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</si>
  <si>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</si>
  <si>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</si>
  <si>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</si>
  <si>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</si>
  <si>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</si>
  <si>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</si>
  <si>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</si>
  <si>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</si>
  <si>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</si>
  <si>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</si>
  <si>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</si>
  <si>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</si>
  <si>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</si>
  <si>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</si>
  <si>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</si>
  <si>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</si>
  <si>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</si>
  <si>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</si>
  <si>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</si>
  <si>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</si>
  <si>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</si>
  <si>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</si>
  <si>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</si>
  <si>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</si>
  <si>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</si>
  <si>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</si>
  <si>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</si>
  <si>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</si>
  <si>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</si>
  <si>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</si>
  <si>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</si>
  <si>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</si>
  <si>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</si>
  <si>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</si>
  <si>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</si>
  <si>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</si>
  <si>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</si>
  <si>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</si>
  <si>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</si>
  <si>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</si>
  <si>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</si>
  <si>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</si>
  <si>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</si>
  <si>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</si>
  <si>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</si>
  <si>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</si>
  <si>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</si>
  <si>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</si>
  <si>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</si>
  <si>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</si>
  <si>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</si>
  <si>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</si>
  <si>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</si>
  <si>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</si>
  <si>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</si>
  <si>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</si>
  <si>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</si>
  <si>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</si>
  <si>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</si>
  <si>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</si>
  <si>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</si>
  <si>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</si>
  <si>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</si>
  <si>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</si>
  <si>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</si>
  <si>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</si>
  <si>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</si>
  <si>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</si>
  <si>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</si>
  <si>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</si>
  <si>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</si>
  <si>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</si>
  <si>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</si>
  <si>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</si>
  <si>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</si>
  <si>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</si>
  <si>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</si>
  <si>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</si>
  <si>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</si>
  <si>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</si>
  <si>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</si>
  <si>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</si>
  <si>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0218710</t>
  </si>
  <si>
    <t>0133</t>
  </si>
  <si>
    <t>Резервний фонд</t>
  </si>
  <si>
    <t>3700000</t>
  </si>
  <si>
    <t>Фінансовий відділ виконавчого комітету Білозірської сільської ради</t>
  </si>
  <si>
    <t>3710000</t>
  </si>
  <si>
    <t>9770</t>
  </si>
  <si>
    <t>0180</t>
  </si>
  <si>
    <t>Інші субвенції з місцевого бюджету</t>
  </si>
  <si>
    <t>Всього</t>
  </si>
  <si>
    <t>Секретар сільської ради</t>
  </si>
  <si>
    <t xml:space="preserve">Тетяня  ДІБРОВА </t>
  </si>
  <si>
    <t>41033900</t>
  </si>
  <si>
    <t>Освітня субвенція з державного бюджету місцевим бюджетам</t>
  </si>
  <si>
    <t>41053900</t>
  </si>
  <si>
    <t>0210180</t>
  </si>
  <si>
    <t>Інша діяльність у сфері державного управління</t>
  </si>
  <si>
    <t>МІЖБЮДЖЕТНІ ТРАНСФЕРТИ</t>
  </si>
  <si>
    <t/>
  </si>
  <si>
    <t>41050000</t>
  </si>
  <si>
    <t>Субвенції з місцевих бюджетів іншим місцевим бюджетам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</si>
  <si>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</si>
  <si>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</si>
  <si>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</si>
  <si>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</si>
  <si>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</si>
  <si>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Фінансування бюджету  Білозірської сільської  територіальної громади на 2024 рік</t>
  </si>
  <si>
    <t>Розподіл видатків бюджету Білозірської сільської  територіальної громади на 2024 рік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</si>
  <si>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</si>
  <si>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</si>
  <si>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</si>
  <si>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</si>
  <si>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</si>
  <si>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</si>
  <si>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</si>
  <si>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</si>
  <si>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</si>
  <si>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</si>
  <si>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</si>
  <si>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</si>
  <si>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</si>
  <si>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0217680</t>
  </si>
  <si>
    <t>7680</t>
  </si>
  <si>
    <t>Членські внески до асоціацій органів місцевого самоврядування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</si>
  <si>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</si>
  <si>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0217321</t>
  </si>
  <si>
    <t>7321</t>
  </si>
  <si>
    <t>Будівництво освітніх установ та закладів</t>
  </si>
  <si>
    <t>8000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</si>
  <si>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</si>
  <si>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9000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</si>
  <si>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</si>
  <si>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</si>
  <si>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>3140</t>
  </si>
  <si>
    <t>7351</t>
  </si>
  <si>
    <t>8240</t>
  </si>
  <si>
    <t>(в редакції рішення сесії  від 29.01.2024 р.№ 65-19/VIII)</t>
  </si>
  <si>
    <t xml:space="preserve"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</t>
  </si>
  <si>
    <t>0211291</t>
  </si>
  <si>
    <t xml:space="preserve">0217351 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</si>
  <si>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</si>
  <si>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</si>
  <si>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</si>
  <si>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</si>
  <si>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0213140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</si>
  <si>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</si>
  <si>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</si>
  <si>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</si>
  <si>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</si>
  <si>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0211292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</si>
  <si>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</si>
  <si>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 т.ч.  за рахунок залишку коштів освітньої субвенції з державного бюджету місцевим бюджетам, що утворився на початок бюджетного періоду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</si>
</sst>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0.00"/>
  </numFmts>
  <fonts count="50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rgb="FFBCE4E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0">
    <xf numFmtId="0" fontId="0" fillId="0" borderId="0" xfId="0"/>
    <xf numFmtId="0" fontId="0" fillId="0" borderId="0" xfId="0" applyFont="1"/>
    <xf numFmtId="0" fontId="6" fillId="0" borderId="0" xfId="1" applyFont="1" applyAlignment="1">
      <alignment vertical="center"/>
    </xf>
    <xf numFmtId="0" fontId="6" fillId="0" borderId="0" xfId="1" applyFont="1"/>
    <xf numFmtId="0" fontId="9" fillId="0" borderId="3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2" fillId="0" borderId="0" xfId="1" applyFont="1"/>
    <xf numFmtId="0" fontId="7" fillId="3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 wrapText="1"/>
    </xf>
    <xf numFmtId="164" fontId="7" fillId="3" borderId="6" xfId="1" applyNumberFormat="1" applyFont="1" applyFill="1" applyBorder="1" applyAlignment="1">
      <alignment vertical="center"/>
    </xf>
    <xf numFmtId="164" fontId="7" fillId="3" borderId="4" xfId="1" applyNumberFormat="1" applyFont="1" applyFill="1" applyBorder="1" applyAlignment="1">
      <alignment vertical="center"/>
    </xf>
    <xf numFmtId="164" fontId="7" fillId="3" borderId="13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13" fillId="3" borderId="14" xfId="1" applyFont="1" applyFill="1" applyBorder="1" applyAlignment="1">
      <alignment vertical="center"/>
    </xf>
    <xf numFmtId="0" fontId="13" fillId="3" borderId="8" xfId="1" applyFont="1" applyFill="1" applyBorder="1" applyAlignment="1">
      <alignment vertical="center" wrapText="1"/>
    </xf>
    <xf numFmtId="164" fontId="13" fillId="3" borderId="15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164" fontId="13" fillId="3" borderId="7" xfId="1" applyNumberFormat="1" applyFont="1" applyFill="1" applyBorder="1" applyAlignment="1">
      <alignment vertical="center"/>
    </xf>
    <xf numFmtId="164" fontId="13" fillId="3" borderId="8" xfId="1" applyNumberFormat="1" applyFont="1" applyFill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13" fillId="0" borderId="8" xfId="1" applyFont="1" applyBorder="1" applyAlignment="1">
      <alignment vertical="center" wrapText="1"/>
    </xf>
    <xf numFmtId="164" fontId="13" fillId="0" borderId="14" xfId="1" applyNumberFormat="1" applyFont="1" applyBorder="1" applyAlignment="1">
      <alignment vertical="center"/>
    </xf>
    <xf numFmtId="164" fontId="13" fillId="0" borderId="8" xfId="1" applyNumberFormat="1" applyFont="1" applyBorder="1" applyAlignment="1">
      <alignment vertical="center"/>
    </xf>
    <xf numFmtId="164" fontId="13" fillId="0" borderId="7" xfId="1" applyNumberFormat="1" applyFont="1" applyBorder="1" applyAlignment="1">
      <alignment vertical="center"/>
    </xf>
    <xf numFmtId="0" fontId="13" fillId="3" borderId="16" xfId="1" applyFont="1" applyFill="1" applyBorder="1" applyAlignment="1">
      <alignment vertical="center"/>
    </xf>
    <xf numFmtId="0" fontId="13" fillId="3" borderId="17" xfId="1" applyFont="1" applyFill="1" applyBorder="1" applyAlignment="1">
      <alignment vertical="center" wrapText="1"/>
    </xf>
    <xf numFmtId="0" fontId="13" fillId="0" borderId="16" xfId="1" applyFont="1" applyBorder="1" applyAlignment="1">
      <alignment vertical="center"/>
    </xf>
    <xf numFmtId="0" fontId="14" fillId="0" borderId="17" xfId="1" applyFont="1" applyBorder="1" applyAlignment="1">
      <alignment vertical="center" wrapText="1"/>
    </xf>
    <xf numFmtId="164" fontId="15" fillId="0" borderId="15" xfId="1" applyNumberFormat="1" applyFont="1" applyBorder="1" applyAlignment="1">
      <alignment vertical="center"/>
    </xf>
    <xf numFmtId="0" fontId="13" fillId="3" borderId="9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wrapText="1"/>
    </xf>
    <xf numFmtId="164" fontId="13" fillId="3" borderId="11" xfId="1" applyNumberFormat="1" applyFont="1" applyFill="1" applyBorder="1" applyAlignment="1">
      <alignment vertical="center"/>
    </xf>
    <xf numFmtId="164" fontId="13" fillId="3" borderId="9" xfId="1" applyNumberFormat="1" applyFont="1" applyFill="1" applyBorder="1" applyAlignment="1">
      <alignment vertical="center"/>
    </xf>
    <xf numFmtId="0" fontId="16" fillId="0" borderId="17" xfId="1" applyFont="1" applyBorder="1" applyAlignment="1">
      <alignment vertical="center" wrapText="1"/>
    </xf>
    <xf numFmtId="164" fontId="13" fillId="3" borderId="12" xfId="1" applyNumberFormat="1" applyFont="1" applyFill="1" applyBorder="1" applyAlignment="1">
      <alignment vertical="center"/>
    </xf>
    <xf numFmtId="164" fontId="13" fillId="3" borderId="10" xfId="1" applyNumberFormat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wrapText="1"/>
    </xf>
    <xf numFmtId="164" fontId="7" fillId="3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13" fillId="0" borderId="0" xfId="1" applyFont="1" applyAlignment="1">
      <alignment vertical="center"/>
    </xf>
    <xf numFmtId="164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4" fontId="23" fillId="4" borderId="2" xfId="0" applyNumberFormat="1" applyFont="1" applyFill="1" applyBorder="1" applyAlignment="1" applyProtection="1">
      <alignment horizontal="right" vertical="center" wrapText="1"/>
    </xf>
    <xf numFmtId="0" fontId="24" fillId="5" borderId="2" xfId="0" applyFont="1" applyFill="1" applyBorder="1" applyAlignment="1" applyProtection="1">
      <alignment horizontal="left" vertical="top" wrapText="1"/>
    </xf>
    <xf numFmtId="49" fontId="23" fillId="5" borderId="2" xfId="0" applyNumberFormat="1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left" vertical="top" wrapText="1"/>
    </xf>
    <xf numFmtId="0" fontId="34" fillId="0" borderId="0" xfId="0" applyFont="1" applyBorder="1" applyAlignment="1" applyProtection="1">
      <alignment horizontal="right" vertical="top" wrapText="1"/>
    </xf>
    <xf numFmtId="0" fontId="35" fillId="0" borderId="0" xfId="0" applyFont="1" applyBorder="1" applyAlignment="1" applyProtection="1">
      <alignment vertical="top" wrapText="1"/>
    </xf>
    <xf numFmtId="0" fontId="34" fillId="0" borderId="0" xfId="0" applyFont="1" applyAlignment="1">
      <alignment horizontal="right"/>
    </xf>
    <xf numFmtId="0" fontId="31" fillId="0" borderId="0" xfId="0" applyFont="1" applyBorder="1" applyAlignment="1" applyProtection="1">
      <alignment vertical="top" wrapText="1"/>
    </xf>
    <xf numFmtId="0" fontId="31" fillId="0" borderId="0" xfId="0" applyFont="1" applyBorder="1" applyAlignment="1" applyProtection="1">
      <alignment vertical="center" wrapText="1"/>
    </xf>
    <xf numFmtId="0" fontId="31" fillId="0" borderId="0" xfId="0" applyFont="1" applyBorder="1" applyAlignment="1" applyProtection="1">
      <alignment horizontal="left" vertical="top" wrapText="1"/>
    </xf>
    <xf numFmtId="0" fontId="37" fillId="0" borderId="0" xfId="0" applyFont="1"/>
    <xf numFmtId="0" fontId="40" fillId="0" borderId="0" xfId="0" applyFont="1" applyBorder="1" applyAlignment="1" applyProtection="1">
      <alignment horizontal="left" vertical="top" wrapText="1"/>
    </xf>
    <xf numFmtId="0" fontId="38" fillId="0" borderId="0" xfId="0" applyFont="1" applyBorder="1" applyAlignment="1" applyProtection="1">
      <alignment horizontal="left" vertical="top" wrapText="1"/>
    </xf>
    <xf numFmtId="0" fontId="41" fillId="0" borderId="0" xfId="0" applyFont="1"/>
    <xf numFmtId="4" fontId="42" fillId="0" borderId="26" xfId="0" applyNumberFormat="1" applyFont="1" applyBorder="1" applyAlignment="1" applyProtection="1">
      <alignment horizontal="right" vertical="top" wrapText="1"/>
    </xf>
    <xf numFmtId="4" fontId="38" fillId="0" borderId="26" xfId="0" applyNumberFormat="1" applyFont="1" applyBorder="1" applyAlignment="1" applyProtection="1">
      <alignment horizontal="right" vertical="top" wrapText="1"/>
    </xf>
    <xf numFmtId="4" fontId="42" fillId="0" borderId="26" xfId="0" applyNumberFormat="1" applyFont="1" applyBorder="1" applyAlignment="1" applyProtection="1">
      <alignment horizontal="right" vertical="center" wrapText="1"/>
    </xf>
    <xf numFmtId="164" fontId="44" fillId="0" borderId="0" xfId="1" applyNumberFormat="1" applyFont="1" applyAlignment="1">
      <alignment horizontal="center" vertical="center"/>
    </xf>
    <xf numFmtId="0" fontId="44" fillId="0" borderId="0" xfId="1" applyFont="1" applyAlignment="1">
      <alignment horizontal="right" vertical="center"/>
    </xf>
    <xf numFmtId="0" fontId="33" fillId="0" borderId="0" xfId="1" applyFont="1" applyAlignment="1">
      <alignment horizontal="center" vertical="center"/>
    </xf>
    <xf numFmtId="0" fontId="33" fillId="0" borderId="0" xfId="1" applyFont="1"/>
    <xf numFmtId="0" fontId="42" fillId="0" borderId="26" xfId="0" applyFont="1" applyBorder="1" applyAlignment="1" applyProtection="1">
      <alignment horizontal="center" vertical="center" wrapText="1"/>
    </xf>
    <xf numFmtId="0" fontId="43" fillId="0" borderId="26" xfId="0" applyFont="1" applyBorder="1" applyAlignment="1" applyProtection="1">
      <alignment horizontal="center" vertical="center" wrapText="1"/>
    </xf>
    <xf numFmtId="0" fontId="39" fillId="0" borderId="26" xfId="0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right" vertical="top" wrapText="1"/>
    </xf>
    <xf numFmtId="0" fontId="45" fillId="0" borderId="26" xfId="0" applyFont="1" applyBorder="1" applyAlignment="1" applyProtection="1">
      <alignment horizontal="center" vertical="top" wrapText="1"/>
    </xf>
    <xf numFmtId="0" fontId="47" fillId="0" borderId="26" xfId="0" applyFont="1" applyBorder="1" applyAlignment="1" applyProtection="1">
      <alignment horizontal="center" vertical="top" wrapText="1"/>
    </xf>
    <xf numFmtId="0" fontId="31" fillId="0" borderId="0" xfId="0" applyFont="1" applyBorder="1" applyAlignment="1" applyProtection="1">
      <alignment horizontal="right" vertical="top" wrapText="1"/>
    </xf>
    <xf numFmtId="0" fontId="48" fillId="0" borderId="0" xfId="0" applyFont="1"/>
    <xf numFmtId="0" fontId="5" fillId="0" borderId="0" xfId="0" applyFont="1" applyAlignment="1">
      <alignment horizontal="right"/>
    </xf>
    <xf numFmtId="0" fontId="31" fillId="2" borderId="0" xfId="0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17" fillId="6" borderId="0" xfId="0" applyFont="1" applyFill="1" applyBorder="1" applyAlignment="1" applyProtection="1">
      <alignment horizontal="left" vertical="top" wrapText="1"/>
    </xf>
    <xf numFmtId="0" fontId="19" fillId="6" borderId="0" xfId="0" applyFont="1" applyFill="1" applyBorder="1" applyAlignment="1" applyProtection="1">
      <alignment horizontal="right" vertical="top" wrapText="1"/>
    </xf>
    <xf numFmtId="0" fontId="19" fillId="6" borderId="0" xfId="0" applyFont="1" applyFill="1" applyAlignment="1">
      <alignment horizontal="right"/>
    </xf>
    <xf numFmtId="0" fontId="18" fillId="6" borderId="0" xfId="0" applyFont="1" applyFill="1" applyBorder="1" applyAlignment="1" applyProtection="1">
      <alignment vertical="top" wrapText="1"/>
    </xf>
    <xf numFmtId="0" fontId="5" fillId="6" borderId="0" xfId="0" applyFont="1" applyFill="1" applyBorder="1" applyAlignment="1" applyProtection="1">
      <alignment vertical="top" wrapText="1"/>
    </xf>
    <xf numFmtId="0" fontId="18" fillId="6" borderId="0" xfId="0" applyFont="1" applyFill="1" applyBorder="1" applyAlignment="1" applyProtection="1">
      <alignment vertical="center" wrapText="1"/>
    </xf>
    <xf numFmtId="0" fontId="5" fillId="6" borderId="0" xfId="0" applyFont="1" applyFill="1" applyBorder="1" applyAlignment="1" applyProtection="1">
      <alignment vertical="center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1" fillId="6" borderId="0" xfId="0" applyFont="1" applyFill="1" applyBorder="1" applyAlignment="1" applyProtection="1">
      <alignment horizontal="center" vertical="top" wrapText="1"/>
    </xf>
    <xf numFmtId="0" fontId="22" fillId="6" borderId="0" xfId="0" applyFont="1" applyFill="1" applyBorder="1" applyAlignment="1" applyProtection="1">
      <alignment horizontal="center" wrapText="1"/>
    </xf>
    <xf numFmtId="0" fontId="23" fillId="5" borderId="0" xfId="0" applyFont="1" applyFill="1" applyBorder="1" applyAlignment="1" applyProtection="1">
      <alignment horizontal="left" vertical="top" wrapText="1"/>
    </xf>
    <xf numFmtId="0" fontId="23" fillId="5" borderId="0" xfId="0" applyFont="1" applyFill="1"/>
    <xf numFmtId="0" fontId="23" fillId="5" borderId="20" xfId="0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 applyProtection="1">
      <alignment horizontal="center" vertical="center" wrapText="1"/>
    </xf>
    <xf numFmtId="0" fontId="23" fillId="7" borderId="0" xfId="0" applyFont="1" applyFill="1" applyBorder="1" applyAlignment="1" applyProtection="1">
      <alignment horizontal="left" vertical="top" wrapText="1"/>
    </xf>
    <xf numFmtId="49" fontId="24" fillId="7" borderId="2" xfId="0" applyNumberFormat="1" applyFont="1" applyFill="1" applyBorder="1" applyAlignment="1" applyProtection="1">
      <alignment horizontal="center" vertical="top" wrapText="1"/>
    </xf>
    <xf numFmtId="0" fontId="24" fillId="7" borderId="2" xfId="0" applyFont="1" applyFill="1" applyBorder="1" applyAlignment="1" applyProtection="1">
      <alignment horizontal="center" vertical="top" wrapText="1"/>
    </xf>
    <xf numFmtId="0" fontId="24" fillId="7" borderId="2" xfId="0" applyFont="1" applyFill="1" applyBorder="1" applyAlignment="1" applyProtection="1">
      <alignment horizontal="center" vertical="center" wrapText="1"/>
    </xf>
    <xf numFmtId="0" fontId="24" fillId="7" borderId="2" xfId="0" applyFont="1" applyFill="1" applyBorder="1" applyAlignment="1" applyProtection="1">
      <alignment horizontal="left" vertical="top" wrapText="1"/>
    </xf>
    <xf numFmtId="4" fontId="24" fillId="7" borderId="2" xfId="0" applyNumberFormat="1" applyFont="1" applyFill="1" applyBorder="1" applyAlignment="1" applyProtection="1">
      <alignment horizontal="right" vertical="top" wrapText="1"/>
    </xf>
    <xf numFmtId="0" fontId="23" fillId="7" borderId="0" xfId="0" applyFont="1" applyFill="1"/>
    <xf numFmtId="49" fontId="24" fillId="5" borderId="2" xfId="0" applyNumberFormat="1" applyFont="1" applyFill="1" applyBorder="1" applyAlignment="1" applyProtection="1">
      <alignment horizontal="center" vertical="top" wrapText="1"/>
    </xf>
    <xf numFmtId="0" fontId="24" fillId="5" borderId="2" xfId="0" applyFont="1" applyFill="1" applyBorder="1" applyAlignment="1" applyProtection="1">
      <alignment horizontal="center" vertical="top" wrapText="1"/>
    </xf>
    <xf numFmtId="4" fontId="24" fillId="5" borderId="2" xfId="0" applyNumberFormat="1" applyFont="1" applyFill="1" applyBorder="1" applyAlignment="1" applyProtection="1">
      <alignment horizontal="right" vertical="top" wrapText="1"/>
    </xf>
    <xf numFmtId="49" fontId="23" fillId="5" borderId="0" xfId="0" applyNumberFormat="1" applyFont="1" applyFill="1" applyAlignment="1">
      <alignment horizontal="center" vertical="center"/>
    </xf>
    <xf numFmtId="0" fontId="23" fillId="5" borderId="2" xfId="0" applyFont="1" applyFill="1" applyBorder="1" applyAlignment="1" applyProtection="1">
      <alignment horizontal="left" vertical="center" wrapText="1"/>
    </xf>
    <xf numFmtId="4" fontId="23" fillId="5" borderId="2" xfId="0" applyNumberFormat="1" applyFont="1" applyFill="1" applyBorder="1" applyAlignment="1" applyProtection="1">
      <alignment horizontal="right" vertical="center" wrapText="1"/>
    </xf>
    <xf numFmtId="4" fontId="23" fillId="8" borderId="2" xfId="0" applyNumberFormat="1" applyFont="1" applyFill="1" applyBorder="1" applyAlignment="1" applyProtection="1">
      <alignment horizontal="right" vertical="center" wrapText="1"/>
    </xf>
    <xf numFmtId="4" fontId="26" fillId="5" borderId="2" xfId="0" applyNumberFormat="1" applyFont="1" applyFill="1" applyBorder="1" applyAlignment="1" applyProtection="1">
      <alignment horizontal="right" vertical="center" wrapText="1"/>
    </xf>
    <xf numFmtId="4" fontId="23" fillId="5" borderId="19" xfId="0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Alignment="1" applyProtection="1">
      <alignment horizontal="center" wrapText="1"/>
    </xf>
    <xf numFmtId="0" fontId="23" fillId="5" borderId="18" xfId="0" applyFont="1" applyFill="1" applyBorder="1" applyAlignment="1" applyProtection="1">
      <alignment horizontal="center" wrapText="1"/>
    </xf>
    <xf numFmtId="0" fontId="5" fillId="5" borderId="2" xfId="0" applyFont="1" applyFill="1" applyBorder="1" applyAlignment="1" applyProtection="1">
      <alignment vertical="center" wrapText="1"/>
    </xf>
    <xf numFmtId="0" fontId="24" fillId="5" borderId="2" xfId="0" applyFont="1" applyFill="1" applyBorder="1" applyAlignment="1" applyProtection="1">
      <alignment horizontal="left" vertical="center" wrapText="1"/>
    </xf>
    <xf numFmtId="4" fontId="24" fillId="5" borderId="2" xfId="0" applyNumberFormat="1" applyFont="1" applyFill="1" applyBorder="1" applyAlignment="1" applyProtection="1">
      <alignment horizontal="right" vertical="center" wrapText="1"/>
    </xf>
    <xf numFmtId="4" fontId="23" fillId="5" borderId="0" xfId="0" applyNumberFormat="1" applyFont="1" applyFill="1"/>
    <xf numFmtId="4" fontId="25" fillId="5" borderId="2" xfId="0" applyNumberFormat="1" applyFont="1" applyFill="1" applyBorder="1" applyAlignment="1" applyProtection="1">
      <alignment horizontal="right" vertical="top" wrapText="1"/>
    </xf>
    <xf numFmtId="4" fontId="25" fillId="5" borderId="18" xfId="0" applyNumberFormat="1" applyFont="1" applyFill="1" applyBorder="1" applyAlignment="1" applyProtection="1">
      <alignment horizontal="right" vertical="top" wrapText="1"/>
    </xf>
    <xf numFmtId="4" fontId="23" fillId="5" borderId="19" xfId="0" applyNumberFormat="1" applyFont="1" applyFill="1" applyBorder="1" applyAlignment="1" applyProtection="1">
      <alignment horizontal="right" vertical="top" wrapText="1"/>
    </xf>
    <xf numFmtId="4" fontId="23" fillId="5" borderId="2" xfId="0" applyNumberFormat="1" applyFont="1" applyFill="1" applyBorder="1" applyAlignment="1" applyProtection="1">
      <alignment horizontal="right" vertical="top" wrapText="1"/>
    </xf>
    <xf numFmtId="0" fontId="25" fillId="5" borderId="2" xfId="0" applyFont="1" applyFill="1" applyBorder="1" applyAlignment="1" applyProtection="1">
      <alignment horizontal="left" vertical="top" wrapText="1"/>
    </xf>
    <xf numFmtId="4" fontId="25" fillId="5" borderId="19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 applyBorder="1" applyAlignment="1" applyProtection="1">
      <alignment horizontal="left" vertical="top" wrapText="1"/>
    </xf>
    <xf numFmtId="0" fontId="27" fillId="5" borderId="2" xfId="0" applyFont="1" applyFill="1" applyBorder="1" applyAlignment="1" applyProtection="1">
      <alignment horizontal="center" vertical="center" wrapText="1"/>
    </xf>
    <xf numFmtId="4" fontId="28" fillId="5" borderId="2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/>
    <xf numFmtId="4" fontId="25" fillId="5" borderId="23" xfId="0" applyNumberFormat="1" applyFont="1" applyFill="1" applyBorder="1" applyAlignment="1" applyProtection="1">
      <alignment horizontal="right" vertical="top" wrapText="1"/>
    </xf>
    <xf numFmtId="4" fontId="23" fillId="5" borderId="23" xfId="0" applyNumberFormat="1" applyFont="1" applyFill="1" applyBorder="1" applyAlignment="1" applyProtection="1">
      <alignment horizontal="right" vertical="top" wrapText="1"/>
    </xf>
    <xf numFmtId="0" fontId="25" fillId="5" borderId="0" xfId="0" applyFont="1" applyFill="1" applyBorder="1" applyAlignment="1" applyProtection="1">
      <alignment horizontal="left" vertical="top" wrapText="1"/>
    </xf>
    <xf numFmtId="49" fontId="25" fillId="5" borderId="2" xfId="0" applyNumberFormat="1" applyFont="1" applyFill="1" applyBorder="1" applyAlignment="1" applyProtection="1">
      <alignment horizontal="center" vertical="center" wrapText="1"/>
    </xf>
    <xf numFmtId="0" fontId="25" fillId="5" borderId="0" xfId="0" applyFont="1" applyFill="1"/>
    <xf numFmtId="4" fontId="23" fillId="5" borderId="22" xfId="0" applyNumberFormat="1" applyFont="1" applyFill="1" applyBorder="1" applyAlignment="1" applyProtection="1">
      <alignment horizontal="right" vertical="top" wrapText="1"/>
    </xf>
    <xf numFmtId="0" fontId="29" fillId="5" borderId="2" xfId="0" applyFont="1" applyFill="1" applyBorder="1" applyAlignment="1" applyProtection="1">
      <alignment horizontal="left" vertical="top" wrapText="1"/>
    </xf>
    <xf numFmtId="4" fontId="24" fillId="5" borderId="20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 applyBorder="1" applyAlignment="1" applyProtection="1">
      <alignment horizontal="left" vertical="top" wrapText="1"/>
    </xf>
    <xf numFmtId="0" fontId="26" fillId="5" borderId="2" xfId="0" applyFont="1" applyFill="1" applyBorder="1" applyAlignment="1" applyProtection="1">
      <alignment horizontal="center" vertical="center" wrapText="1"/>
    </xf>
    <xf numFmtId="0" fontId="26" fillId="5" borderId="0" xfId="0" applyFont="1" applyFill="1"/>
    <xf numFmtId="49" fontId="26" fillId="5" borderId="2" xfId="0" applyNumberFormat="1" applyFont="1" applyFill="1" applyBorder="1" applyAlignment="1" applyProtection="1">
      <alignment horizontal="center" vertical="center" wrapText="1"/>
    </xf>
    <xf numFmtId="0" fontId="26" fillId="5" borderId="2" xfId="0" applyFont="1" applyFill="1" applyBorder="1" applyAlignment="1" applyProtection="1">
      <alignment horizontal="left" vertical="top" wrapText="1"/>
    </xf>
    <xf numFmtId="4" fontId="26" fillId="5" borderId="2" xfId="0" applyNumberFormat="1" applyFont="1" applyFill="1" applyBorder="1" applyAlignment="1" applyProtection="1">
      <alignment horizontal="right" vertical="top" wrapText="1"/>
    </xf>
    <xf numFmtId="4" fontId="26" fillId="5" borderId="18" xfId="0" applyNumberFormat="1" applyFont="1" applyFill="1" applyBorder="1" applyAlignment="1" applyProtection="1">
      <alignment horizontal="right" vertical="top" wrapText="1"/>
    </xf>
    <xf numFmtId="0" fontId="29" fillId="5" borderId="0" xfId="0" applyFont="1" applyFill="1" applyBorder="1" applyAlignment="1" applyProtection="1">
      <alignment horizontal="left" vertical="top" wrapText="1"/>
    </xf>
    <xf numFmtId="49" fontId="29" fillId="5" borderId="2" xfId="0" applyNumberFormat="1" applyFont="1" applyFill="1" applyBorder="1" applyAlignment="1" applyProtection="1">
      <alignment horizontal="center" vertical="center" wrapText="1"/>
    </xf>
    <xf numFmtId="0" fontId="29" fillId="5" borderId="2" xfId="0" applyFont="1" applyFill="1" applyBorder="1" applyAlignment="1" applyProtection="1">
      <alignment horizontal="center" vertical="center" wrapText="1"/>
    </xf>
    <xf numFmtId="4" fontId="29" fillId="5" borderId="2" xfId="0" applyNumberFormat="1" applyFont="1" applyFill="1" applyBorder="1" applyAlignment="1" applyProtection="1">
      <alignment horizontal="right" vertical="top" wrapText="1"/>
    </xf>
    <xf numFmtId="0" fontId="29" fillId="5" borderId="0" xfId="0" applyFont="1" applyFill="1"/>
    <xf numFmtId="0" fontId="25" fillId="5" borderId="2" xfId="0" applyFont="1" applyFill="1" applyBorder="1" applyAlignment="1" applyProtection="1">
      <alignment horizontal="left" vertical="center" wrapText="1"/>
    </xf>
    <xf numFmtId="4" fontId="23" fillId="5" borderId="20" xfId="0" applyNumberFormat="1" applyFont="1" applyFill="1" applyBorder="1" applyAlignment="1" applyProtection="1">
      <alignment horizontal="right" vertical="center" wrapText="1"/>
    </xf>
    <xf numFmtId="4" fontId="23" fillId="5" borderId="24" xfId="0" applyNumberFormat="1" applyFont="1" applyFill="1" applyBorder="1" applyAlignment="1" applyProtection="1">
      <alignment horizontal="right" vertical="center" wrapText="1"/>
    </xf>
    <xf numFmtId="4" fontId="23" fillId="6" borderId="2" xfId="0" applyNumberFormat="1" applyFont="1" applyFill="1" applyBorder="1" applyAlignment="1" applyProtection="1">
      <alignment horizontal="right" vertical="center" wrapText="1"/>
    </xf>
    <xf numFmtId="4" fontId="25" fillId="5" borderId="2" xfId="0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Alignment="1" applyProtection="1">
      <alignment horizontal="center" vertical="top" wrapText="1"/>
    </xf>
    <xf numFmtId="4" fontId="23" fillId="8" borderId="2" xfId="0" applyNumberFormat="1" applyFont="1" applyFill="1" applyBorder="1" applyAlignment="1" applyProtection="1">
      <alignment horizontal="right" vertical="top" wrapText="1"/>
    </xf>
    <xf numFmtId="4" fontId="23" fillId="5" borderId="18" xfId="0" applyNumberFormat="1" applyFont="1" applyFill="1" applyBorder="1" applyAlignment="1" applyProtection="1">
      <alignment horizontal="right" vertical="top" wrapText="1"/>
    </xf>
    <xf numFmtId="49" fontId="24" fillId="5" borderId="2" xfId="0" applyNumberFormat="1" applyFont="1" applyFill="1" applyBorder="1" applyAlignment="1" applyProtection="1">
      <alignment horizontal="center" vertical="center" wrapText="1"/>
    </xf>
    <xf numFmtId="49" fontId="30" fillId="5" borderId="2" xfId="0" applyNumberFormat="1" applyFont="1" applyFill="1" applyBorder="1" applyAlignment="1" applyProtection="1">
      <alignment horizontal="center" vertical="center" wrapText="1"/>
    </xf>
    <xf numFmtId="0" fontId="30" fillId="5" borderId="2" xfId="0" applyFont="1" applyFill="1" applyBorder="1" applyAlignment="1" applyProtection="1">
      <alignment horizontal="center" vertical="center" wrapText="1"/>
    </xf>
    <xf numFmtId="0" fontId="30" fillId="5" borderId="2" xfId="0" applyFont="1" applyFill="1" applyBorder="1" applyAlignment="1" applyProtection="1">
      <alignment horizontal="left" vertical="top" wrapText="1"/>
    </xf>
    <xf numFmtId="49" fontId="23" fillId="5" borderId="2" xfId="0" applyNumberFormat="1" applyFont="1" applyFill="1" applyBorder="1" applyAlignment="1" applyProtection="1">
      <alignment horizontal="center" vertical="top" wrapText="1"/>
    </xf>
    <xf numFmtId="165" fontId="23" fillId="5" borderId="0" xfId="0" applyNumberFormat="1" applyFont="1" applyFill="1" applyBorder="1" applyAlignment="1" applyProtection="1">
      <alignment horizontal="right" vertical="top" wrapText="1"/>
    </xf>
    <xf numFmtId="0" fontId="24" fillId="5" borderId="0" xfId="0" applyFont="1" applyFill="1" applyBorder="1" applyAlignment="1" applyProtection="1">
      <alignment horizontal="left" vertical="top" wrapText="1"/>
    </xf>
    <xf numFmtId="0" fontId="24" fillId="5" borderId="0" xfId="0" applyFont="1" applyFill="1"/>
    <xf numFmtId="4" fontId="23" fillId="6" borderId="2" xfId="0" applyNumberFormat="1" applyFont="1" applyFill="1" applyBorder="1" applyAlignment="1" applyProtection="1">
      <alignment horizontal="right" vertical="top" wrapText="1"/>
    </xf>
    <xf numFmtId="0" fontId="0" fillId="5" borderId="0" xfId="0" applyFont="1" applyFill="1"/>
    <xf numFmtId="49" fontId="23" fillId="5" borderId="2" xfId="0" applyNumberFormat="1" applyFont="1" applyFill="1" applyBorder="1" applyAlignment="1" applyProtection="1">
      <alignment horizontal="left" vertical="top" wrapText="1"/>
    </xf>
    <xf numFmtId="0" fontId="30" fillId="5" borderId="0" xfId="0" applyFont="1" applyFill="1" applyBorder="1" applyAlignment="1" applyProtection="1">
      <alignment horizontal="left" vertical="top" wrapText="1"/>
    </xf>
    <xf numFmtId="49" fontId="30" fillId="5" borderId="2" xfId="0" applyNumberFormat="1" applyFont="1" applyFill="1" applyBorder="1" applyAlignment="1" applyProtection="1">
      <alignment horizontal="left" vertical="top" wrapText="1"/>
    </xf>
    <xf numFmtId="4" fontId="30" fillId="8" borderId="2" xfId="0" applyNumberFormat="1" applyFont="1" applyFill="1" applyBorder="1" applyAlignment="1" applyProtection="1">
      <alignment horizontal="right" vertical="top" wrapText="1"/>
    </xf>
    <xf numFmtId="4" fontId="30" fillId="5" borderId="2" xfId="0" applyNumberFormat="1" applyFont="1" applyFill="1" applyBorder="1" applyAlignment="1" applyProtection="1">
      <alignment horizontal="right" vertical="top" wrapText="1"/>
    </xf>
    <xf numFmtId="4" fontId="30" fillId="5" borderId="18" xfId="0" applyNumberFormat="1" applyFont="1" applyFill="1" applyBorder="1" applyAlignment="1" applyProtection="1">
      <alignment horizontal="right" vertical="top" wrapText="1"/>
    </xf>
    <xf numFmtId="4" fontId="30" fillId="5" borderId="19" xfId="0" applyNumberFormat="1" applyFont="1" applyFill="1" applyBorder="1" applyAlignment="1" applyProtection="1">
      <alignment horizontal="right" vertical="top" wrapText="1"/>
    </xf>
    <xf numFmtId="0" fontId="30" fillId="5" borderId="0" xfId="0" applyFont="1" applyFill="1"/>
    <xf numFmtId="4" fontId="24" fillId="5" borderId="19" xfId="0" applyNumberFormat="1" applyFont="1" applyFill="1" applyBorder="1" applyAlignment="1" applyProtection="1">
      <alignment horizontal="right" vertical="top" wrapText="1"/>
    </xf>
    <xf numFmtId="0" fontId="26" fillId="5" borderId="2" xfId="0" applyFont="1" applyFill="1" applyBorder="1" applyAlignment="1" applyProtection="1">
      <alignment horizontal="left" vertical="center" wrapText="1"/>
    </xf>
    <xf numFmtId="4" fontId="26" fillId="8" borderId="2" xfId="0" applyNumberFormat="1" applyFont="1" applyFill="1" applyBorder="1" applyAlignment="1" applyProtection="1">
      <alignment horizontal="right" vertical="top" wrapText="1"/>
    </xf>
    <xf numFmtId="4" fontId="26" fillId="8" borderId="18" xfId="0" applyNumberFormat="1" applyFont="1" applyFill="1" applyBorder="1" applyAlignment="1" applyProtection="1">
      <alignment horizontal="right" vertical="top" wrapText="1"/>
    </xf>
    <xf numFmtId="4" fontId="26" fillId="6" borderId="2" xfId="0" applyNumberFormat="1" applyFont="1" applyFill="1" applyBorder="1" applyAlignment="1" applyProtection="1">
      <alignment horizontal="right" vertical="top" wrapText="1"/>
    </xf>
    <xf numFmtId="49" fontId="26" fillId="5" borderId="2" xfId="0" applyNumberFormat="1" applyFont="1" applyFill="1" applyBorder="1" applyAlignment="1" applyProtection="1">
      <alignment horizontal="left" vertical="top" wrapText="1"/>
    </xf>
    <xf numFmtId="4" fontId="26" fillId="5" borderId="19" xfId="0" applyNumberFormat="1" applyFont="1" applyFill="1" applyBorder="1" applyAlignment="1" applyProtection="1">
      <alignment horizontal="right" vertical="top" wrapText="1"/>
    </xf>
    <xf numFmtId="49" fontId="30" fillId="5" borderId="28" xfId="0" applyNumberFormat="1" applyFont="1" applyFill="1" applyBorder="1" applyAlignment="1" applyProtection="1">
      <alignment horizontal="center" vertical="center" wrapText="1"/>
    </xf>
    <xf numFmtId="0" fontId="30" fillId="5" borderId="28" xfId="0" applyFont="1" applyFill="1" applyBorder="1" applyAlignment="1" applyProtection="1">
      <alignment horizontal="center" vertical="center" wrapText="1"/>
    </xf>
    <xf numFmtId="49" fontId="30" fillId="5" borderId="28" xfId="0" applyNumberFormat="1" applyFont="1" applyFill="1" applyBorder="1" applyAlignment="1" applyProtection="1">
      <alignment horizontal="left" vertical="top" wrapText="1"/>
    </xf>
    <xf numFmtId="4" fontId="30" fillId="5" borderId="28" xfId="0" applyNumberFormat="1" applyFont="1" applyFill="1" applyBorder="1" applyAlignment="1" applyProtection="1">
      <alignment horizontal="right" vertical="top" wrapText="1"/>
    </xf>
    <xf numFmtId="0" fontId="23" fillId="6" borderId="2" xfId="0" applyFont="1" applyFill="1" applyBorder="1" applyAlignment="1" applyProtection="1">
      <alignment horizontal="center" vertical="center" wrapText="1"/>
    </xf>
    <xf numFmtId="4" fontId="23" fillId="6" borderId="19" xfId="0" applyNumberFormat="1" applyFont="1" applyFill="1" applyBorder="1" applyAlignment="1" applyProtection="1">
      <alignment horizontal="right" vertical="top" wrapText="1"/>
    </xf>
    <xf numFmtId="0" fontId="23" fillId="6" borderId="0" xfId="0" applyFont="1" applyFill="1" applyBorder="1" applyAlignment="1" applyProtection="1">
      <alignment horizontal="left" vertical="top" wrapText="1"/>
    </xf>
    <xf numFmtId="0" fontId="23" fillId="6" borderId="2" xfId="0" applyFont="1" applyFill="1" applyBorder="1" applyAlignment="1" applyProtection="1">
      <alignment horizontal="left" vertical="center" wrapText="1"/>
    </xf>
    <xf numFmtId="0" fontId="23" fillId="6" borderId="0" xfId="0" applyFont="1" applyFill="1"/>
    <xf numFmtId="0" fontId="4" fillId="5" borderId="0" xfId="0" applyFont="1" applyFill="1"/>
    <xf numFmtId="0" fontId="4" fillId="9" borderId="0" xfId="0" applyFont="1" applyFill="1"/>
    <xf numFmtId="4" fontId="4" fillId="5" borderId="0" xfId="0" applyNumberFormat="1" applyFont="1" applyFill="1"/>
    <xf numFmtId="4" fontId="1" fillId="9" borderId="0" xfId="0" applyNumberFormat="1" applyFont="1" applyFill="1"/>
    <xf numFmtId="0" fontId="1" fillId="9" borderId="0" xfId="0" applyFont="1" applyFill="1"/>
    <xf numFmtId="0" fontId="25" fillId="5" borderId="2" xfId="0" applyFont="1" applyFill="1" applyBorder="1" applyAlignment="1" applyProtection="1">
      <alignment horizontal="center" vertical="center" wrapText="1"/>
    </xf>
    <xf numFmtId="0" fontId="0" fillId="6" borderId="0" xfId="0" applyFont="1" applyFill="1"/>
    <xf numFmtId="49" fontId="26" fillId="5" borderId="28" xfId="0" applyNumberFormat="1" applyFont="1" applyFill="1" applyBorder="1" applyAlignment="1" applyProtection="1">
      <alignment horizontal="center" vertical="center" wrapText="1"/>
    </xf>
    <xf numFmtId="0" fontId="0" fillId="9" borderId="0" xfId="0" applyFont="1" applyFill="1"/>
    <xf numFmtId="4" fontId="0" fillId="9" borderId="0" xfId="0" applyNumberFormat="1" applyFont="1" applyFill="1"/>
    <xf numFmtId="4" fontId="25" fillId="5" borderId="20" xfId="0" applyNumberFormat="1" applyFont="1" applyFill="1" applyBorder="1" applyAlignment="1" applyProtection="1">
      <alignment horizontal="right" vertical="center" wrapText="1"/>
    </xf>
    <xf numFmtId="4" fontId="25" fillId="5" borderId="24" xfId="0" applyNumberFormat="1" applyFont="1" applyFill="1" applyBorder="1" applyAlignment="1" applyProtection="1">
      <alignment horizontal="right" vertical="center" wrapText="1"/>
    </xf>
    <xf numFmtId="4" fontId="25" fillId="5" borderId="25" xfId="0" applyNumberFormat="1" applyFont="1" applyFill="1" applyBorder="1" applyAlignment="1" applyProtection="1">
      <alignment horizontal="right" vertical="top" wrapText="1"/>
    </xf>
    <xf numFmtId="4" fontId="23" fillId="5" borderId="21" xfId="0" applyNumberFormat="1" applyFont="1" applyFill="1" applyBorder="1" applyAlignment="1" applyProtection="1">
      <alignment horizontal="right" vertical="top" wrapText="1"/>
    </xf>
    <xf numFmtId="49" fontId="23" fillId="5" borderId="28" xfId="0" applyNumberFormat="1" applyFont="1" applyFill="1" applyBorder="1" applyAlignment="1" applyProtection="1">
      <alignment horizontal="center" vertical="center" wrapText="1"/>
    </xf>
    <xf numFmtId="0" fontId="23" fillId="6" borderId="28" xfId="0" applyFont="1" applyFill="1" applyBorder="1" applyAlignment="1" applyProtection="1">
      <alignment horizontal="center" vertical="center" wrapText="1"/>
    </xf>
    <xf numFmtId="0" fontId="26" fillId="5" borderId="18" xfId="0" applyFont="1" applyFill="1" applyBorder="1" applyAlignment="1" applyProtection="1">
      <alignment horizontal="left" vertical="top" wrapText="1"/>
    </xf>
    <xf numFmtId="0" fontId="26" fillId="5" borderId="28" xfId="0" applyFont="1" applyFill="1" applyBorder="1" applyAlignment="1" applyProtection="1">
      <alignment horizontal="left" vertical="center" wrapText="1"/>
    </xf>
    <xf numFmtId="0" fontId="26" fillId="5" borderId="28" xfId="0" applyFont="1" applyFill="1" applyBorder="1" applyAlignment="1" applyProtection="1">
      <alignment horizontal="left" vertical="top" wrapText="1"/>
    </xf>
    <xf numFmtId="0" fontId="26" fillId="5" borderId="28" xfId="0" applyFont="1" applyFill="1" applyBorder="1" applyAlignment="1" applyProtection="1">
      <alignment horizontal="center" vertical="center" wrapText="1"/>
    </xf>
    <xf numFmtId="4" fontId="25" fillId="8" borderId="2" xfId="0" applyNumberFormat="1" applyFont="1" applyFill="1" applyBorder="1" applyAlignment="1" applyProtection="1">
      <alignment horizontal="right" vertical="top" wrapText="1"/>
    </xf>
    <xf numFmtId="0" fontId="26" fillId="6" borderId="28" xfId="0" applyFont="1" applyFill="1" applyBorder="1" applyAlignment="1" applyProtection="1">
      <alignment horizontal="center" vertical="center" wrapText="1"/>
    </xf>
    <xf numFmtId="49" fontId="26" fillId="6" borderId="2" xfId="0" applyNumberFormat="1" applyFont="1" applyFill="1" applyBorder="1" applyAlignment="1" applyProtection="1">
      <alignment horizontal="center" vertical="center" wrapText="1"/>
    </xf>
    <xf numFmtId="0" fontId="26" fillId="6" borderId="28" xfId="0" applyFont="1" applyFill="1" applyBorder="1" applyAlignment="1" applyProtection="1">
      <alignment horizontal="left" vertical="center" wrapText="1"/>
    </xf>
    <xf numFmtId="0" fontId="24" fillId="5" borderId="2" xfId="0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top" wrapText="1"/>
    </xf>
    <xf numFmtId="0" fontId="42" fillId="0" borderId="26" xfId="0" applyFont="1" applyBorder="1" applyAlignment="1" applyProtection="1">
      <alignment horizontal="center" vertical="center" wrapText="1"/>
    </xf>
    <xf numFmtId="0" fontId="43" fillId="0" borderId="26" xfId="0" applyFont="1" applyBorder="1" applyAlignment="1" applyProtection="1">
      <alignment horizontal="center" vertical="center" wrapText="1"/>
    </xf>
    <xf numFmtId="0" fontId="39" fillId="0" borderId="26" xfId="0" applyFont="1" applyBorder="1" applyAlignment="1" applyProtection="1">
      <alignment horizontal="center" vertical="center" wrapText="1"/>
    </xf>
    <xf numFmtId="0" fontId="45" fillId="0" borderId="26" xfId="0" applyFont="1" applyBorder="1" applyAlignment="1" applyProtection="1">
      <alignment horizontal="left" vertical="top" wrapText="1"/>
    </xf>
    <xf numFmtId="0" fontId="47" fillId="0" borderId="26" xfId="0" applyFont="1" applyBorder="1" applyAlignment="1" applyProtection="1">
      <alignment horizontal="left" vertical="top" wrapText="1"/>
    </xf>
    <xf numFmtId="0" fontId="44" fillId="0" borderId="0" xfId="1" applyFont="1" applyBorder="1" applyAlignment="1">
      <alignment horizontal="left" vertical="center" wrapText="1"/>
    </xf>
    <xf numFmtId="0" fontId="46" fillId="0" borderId="26" xfId="0" applyFont="1" applyBorder="1" applyAlignment="1" applyProtection="1">
      <alignment horizontal="left" vertical="top" wrapText="1"/>
    </xf>
    <xf numFmtId="0" fontId="32" fillId="0" borderId="26" xfId="0" applyFont="1" applyBorder="1" applyAlignment="1" applyProtection="1">
      <alignment horizontal="left" vertical="center" wrapText="1"/>
    </xf>
    <xf numFmtId="0" fontId="32" fillId="0" borderId="0" xfId="0" applyFont="1" applyBorder="1" applyAlignment="1" applyProtection="1">
      <alignment horizontal="right" vertical="top" wrapText="1"/>
    </xf>
    <xf numFmtId="0" fontId="31" fillId="0" borderId="0" xfId="0" applyFont="1" applyBorder="1" applyAlignment="1" applyProtection="1">
      <alignment horizontal="right" vertical="top" wrapText="1"/>
    </xf>
    <xf numFmtId="0" fontId="31" fillId="0" borderId="0" xfId="0" applyFont="1" applyBorder="1" applyAlignment="1" applyProtection="1">
      <alignment horizontal="right" vertical="center" wrapText="1"/>
    </xf>
    <xf numFmtId="49" fontId="31" fillId="0" borderId="0" xfId="0" applyNumberFormat="1" applyFont="1" applyBorder="1" applyAlignment="1" applyProtection="1">
      <alignment horizontal="right" vertical="top" wrapText="1"/>
    </xf>
    <xf numFmtId="0" fontId="39" fillId="0" borderId="27" xfId="0" applyFont="1" applyBorder="1" applyAlignment="1" applyProtection="1">
      <alignment horizontal="center" vertical="center" wrapText="1"/>
    </xf>
    <xf numFmtId="0" fontId="36" fillId="0" borderId="0" xfId="0" applyFont="1" applyBorder="1" applyAlignment="1" applyProtection="1">
      <alignment horizontal="center" vertical="top" wrapText="1"/>
    </xf>
    <xf numFmtId="0" fontId="38" fillId="0" borderId="0" xfId="0" applyFont="1" applyBorder="1" applyAlignment="1" applyProtection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7" fillId="0" borderId="0" xfId="1" applyFont="1" applyBorder="1" applyAlignment="1">
      <alignment horizontal="right" vertical="center" wrapText="1"/>
    </xf>
    <xf numFmtId="0" fontId="8" fillId="0" borderId="0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8" fillId="6" borderId="0" xfId="0" applyFont="1" applyFill="1" applyBorder="1" applyAlignment="1" applyProtection="1">
      <alignment horizontal="right" vertical="top" wrapText="1"/>
    </xf>
    <xf numFmtId="0" fontId="8" fillId="6" borderId="0" xfId="0" applyFont="1" applyFill="1" applyBorder="1" applyAlignment="1" applyProtection="1">
      <alignment horizontal="center" vertical="top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4" fillId="5" borderId="18" xfId="0" applyFont="1" applyFill="1" applyBorder="1" applyAlignment="1" applyProtection="1">
      <alignment horizontal="center" vertical="center" wrapText="1"/>
    </xf>
    <xf numFmtId="0" fontId="24" fillId="5" borderId="2" xfId="0" applyFont="1" applyFill="1" applyBorder="1" applyAlignment="1" applyProtection="1">
      <alignment horizontal="center" vertical="center" wrapText="1"/>
    </xf>
    <xf numFmtId="0" fontId="24" fillId="5" borderId="19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20" fillId="6" borderId="0" xfId="0" applyFont="1" applyFill="1" applyBorder="1" applyAlignment="1" applyProtection="1">
      <alignment horizontal="center" vertical="top" wrapText="1"/>
    </xf>
    <xf numFmtId="0" fontId="5" fillId="6" borderId="0" xfId="0" applyFont="1" applyFill="1" applyBorder="1" applyAlignment="1" applyProtection="1">
      <alignment horizontal="right" vertical="top" wrapText="1"/>
    </xf>
    <xf numFmtId="4" fontId="26" fillId="8" borderId="2" xfId="0" applyNumberFormat="1" applyFont="1" applyFill="1" applyBorder="1" applyAlignment="1" applyProtection="1">
      <alignment horizontal="right" vertical="center" wrapText="1"/>
    </xf>
    <xf numFmtId="4" fontId="25" fillId="8" borderId="18" xfId="0" applyNumberFormat="1" applyFont="1" applyFill="1" applyBorder="1" applyAlignment="1" applyProtection="1">
      <alignment horizontal="right" vertical="top" wrapText="1"/>
    </xf>
    <xf numFmtId="4" fontId="28" fillId="8" borderId="2" xfId="0" applyNumberFormat="1" applyFont="1" applyFill="1" applyBorder="1" applyAlignment="1" applyProtection="1">
      <alignment horizontal="right" vertical="top" wrapText="1"/>
    </xf>
    <xf numFmtId="4" fontId="28" fillId="8" borderId="18" xfId="0" applyNumberFormat="1" applyFont="1" applyFill="1" applyBorder="1" applyAlignment="1" applyProtection="1">
      <alignment horizontal="right" vertical="top" wrapText="1"/>
    </xf>
    <xf numFmtId="4" fontId="25" fillId="8" borderId="2" xfId="0" applyNumberFormat="1" applyFont="1" applyFill="1" applyBorder="1" applyAlignment="1" applyProtection="1">
      <alignment horizontal="right" vertical="center" wrapText="1"/>
    </xf>
    <xf numFmtId="4" fontId="23" fillId="8" borderId="22" xfId="0" applyNumberFormat="1" applyFont="1" applyFill="1" applyBorder="1" applyAlignment="1" applyProtection="1">
      <alignment horizontal="right" vertical="top" wrapText="1"/>
    </xf>
    <xf numFmtId="4" fontId="23" fillId="4" borderId="2" xfId="0" applyNumberFormat="1" applyFont="1" applyFill="1" applyBorder="1" applyAlignment="1" applyProtection="1">
      <alignment horizontal="right" vertical="top" wrapText="1"/>
    </xf>
    <xf numFmtId="4" fontId="23" fillId="4" borderId="28" xfId="0" applyNumberFormat="1" applyFont="1" applyFill="1" applyBorder="1" applyAlignment="1" applyProtection="1">
      <alignment horizontal="right" vertical="top" wrapText="1"/>
    </xf>
    <xf numFmtId="0" fontId="49" fillId="9" borderId="0" xfId="0" applyFont="1" applyFill="1"/>
    <xf numFmtId="4" fontId="49" fillId="9" borderId="0" xfId="0" applyNumberFormat="1" applyFont="1" applyFill="1"/>
    <xf numFmtId="2" fontId="49" fillId="9" borderId="0" xfId="0" applyNumberFormat="1" applyFont="1" applyFill="1"/>
    <xf numFmtId="0" fontId="49" fillId="5" borderId="0" xfId="0" applyFont="1" applyFill="1"/>
    <xf numFmtId="0" fontId="32" fillId="5" borderId="26" xfId="0" applyFont="1" applyFill="1" applyBorder="1" applyAlignment="1" applyProtection="1">
      <alignment horizontal="left" vertical="center" wrapText="1"/>
    </xf>
    <xf numFmtId="4" fontId="42" fillId="5" borderId="26" xfId="0" applyNumberFormat="1" applyFont="1" applyFill="1" applyBorder="1" applyAlignment="1" applyProtection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63" hidden="1" customWidth="1"/>
    <col min="2" max="2" width="9.42578125" style="63" customWidth="1"/>
    <col min="3" max="3" width="46.5703125" style="63" customWidth="1"/>
    <col min="4" max="4" width="6.85546875" style="63" customWidth="1"/>
    <col min="5" max="5" width="12.85546875" style="63" customWidth="1"/>
    <col min="6" max="6" width="9.85546875" style="63" customWidth="1"/>
    <col min="7" max="7" width="9.42578125" style="63" customWidth="1"/>
    <col min="8" max="8" width="8.85546875" style="63" customWidth="1"/>
    <col min="9" max="9" width="4.42578125" style="63" customWidth="1"/>
    <col min="10" max="10" width="9.140625" style="63" customWidth="1"/>
    <col min="11" max="11" width="14.85546875" style="63" customWidth="1"/>
    <col min="12" max="256" width="9.140625" style="63" customWidth="1"/>
    <col min="257" max="257" width="9.140625" style="63" hidden="1" customWidth="1"/>
    <col min="258" max="258" width="8.5703125" style="63" customWidth="1"/>
    <col min="259" max="259" width="46.5703125" style="63" customWidth="1"/>
    <col min="260" max="261" width="10.140625" style="63" customWidth="1"/>
    <col min="262" max="262" width="9.85546875" style="63" customWidth="1"/>
    <col min="263" max="263" width="8" style="63" customWidth="1"/>
    <col min="264" max="265" width="9.140625" style="63" hidden="1" customWidth="1"/>
    <col min="266" max="512" width="9.140625" style="63" customWidth="1"/>
    <col min="513" max="513" width="9.140625" style="63" hidden="1" customWidth="1"/>
    <col min="514" max="514" width="8.5703125" style="63" customWidth="1"/>
    <col min="515" max="515" width="46.5703125" style="63" customWidth="1"/>
    <col min="516" max="517" width="10.140625" style="63" customWidth="1"/>
    <col min="518" max="518" width="9.85546875" style="63" customWidth="1"/>
    <col min="519" max="519" width="8" style="63" customWidth="1"/>
    <col min="520" max="521" width="9.140625" style="63" hidden="1" customWidth="1"/>
    <col min="522" max="768" width="9.140625" style="63" customWidth="1"/>
    <col min="769" max="769" width="9.140625" style="63" hidden="1" customWidth="1"/>
    <col min="770" max="770" width="8.5703125" style="63" customWidth="1"/>
    <col min="771" max="771" width="46.5703125" style="63" customWidth="1"/>
    <col min="772" max="773" width="10.140625" style="63" customWidth="1"/>
    <col min="774" max="774" width="9.85546875" style="63" customWidth="1"/>
    <col min="775" max="775" width="8" style="63" customWidth="1"/>
    <col min="776" max="777" width="9.140625" style="63" hidden="1" customWidth="1"/>
    <col min="778" max="1025" width="9.140625" style="63" customWidth="1"/>
    <col min="1026" max="16384" width="9.140625" style="63"/>
  </cols>
  <sheetData>
    <row r="1" spans="1:11" s="59" customFormat="1" ht="13.5" customHeight="1">
      <c r="A1" s="57"/>
      <c r="B1" s="57"/>
      <c r="C1" s="83"/>
      <c r="D1" s="80"/>
      <c r="E1" s="229" t="s">
        <v>0</v>
      </c>
      <c r="F1" s="229"/>
      <c r="G1" s="229"/>
      <c r="H1" s="229"/>
      <c r="I1" s="58"/>
      <c r="J1" s="58"/>
      <c r="K1" s="57"/>
    </row>
    <row r="2" spans="1:11" s="59" customFormat="1" ht="15" customHeight="1">
      <c r="A2" s="57"/>
      <c r="B2" s="57"/>
      <c r="C2" s="230" t="s">
        <v>342</v>
      </c>
      <c r="D2" s="230"/>
      <c r="E2" s="230"/>
      <c r="F2" s="230"/>
      <c r="G2" s="230"/>
      <c r="H2" s="230"/>
      <c r="I2" s="60"/>
      <c r="J2" s="60"/>
      <c r="K2" s="57"/>
    </row>
    <row r="3" spans="1:11" s="59" customFormat="1" ht="12" customHeight="1">
      <c r="A3" s="57"/>
      <c r="B3" s="57"/>
      <c r="C3" s="231" t="s">
        <v>316</v>
      </c>
      <c r="D3" s="231"/>
      <c r="E3" s="231"/>
      <c r="F3" s="231"/>
      <c r="G3" s="231"/>
      <c r="H3" s="231"/>
      <c r="I3" s="61"/>
      <c r="J3" s="61"/>
      <c r="K3" s="57"/>
    </row>
    <row r="4" spans="1:11" s="59" customFormat="1" ht="12" customHeight="1">
      <c r="A4" s="57"/>
      <c r="B4" s="57"/>
      <c r="C4" s="77"/>
      <c r="D4" s="232"/>
      <c r="E4" s="232"/>
      <c r="F4" s="232"/>
      <c r="G4" s="232"/>
      <c r="H4" s="232"/>
      <c r="I4" s="60"/>
      <c r="J4" s="60"/>
      <c r="K4" s="57"/>
    </row>
    <row r="5" spans="1:11" ht="15.95" customHeight="1">
      <c r="A5" s="62"/>
      <c r="B5" s="234" t="s">
        <v>1</v>
      </c>
      <c r="C5" s="234"/>
      <c r="D5" s="234"/>
      <c r="E5" s="234"/>
      <c r="F5" s="234"/>
      <c r="G5" s="234"/>
      <c r="H5" s="234"/>
      <c r="I5" s="62"/>
    </row>
    <row r="6" spans="1:11" ht="15.95" customHeight="1">
      <c r="A6" s="62"/>
      <c r="B6" s="234" t="s">
        <v>312</v>
      </c>
      <c r="C6" s="234"/>
      <c r="D6" s="234"/>
      <c r="E6" s="234"/>
      <c r="F6" s="234"/>
      <c r="G6" s="234"/>
      <c r="H6" s="234"/>
      <c r="I6" s="62"/>
    </row>
    <row r="7" spans="1:11" ht="11.1" customHeight="1">
      <c r="A7" s="62"/>
      <c r="B7" s="235" t="s">
        <v>2</v>
      </c>
      <c r="C7" s="235"/>
      <c r="D7" s="62"/>
      <c r="E7" s="62"/>
      <c r="F7" s="62"/>
      <c r="G7" s="62"/>
      <c r="H7" s="62"/>
      <c r="I7" s="62"/>
    </row>
    <row r="8" spans="1:11" ht="12" customHeight="1">
      <c r="A8" s="62"/>
      <c r="B8" s="233" t="s">
        <v>3</v>
      </c>
      <c r="C8" s="233"/>
      <c r="D8" s="62"/>
      <c r="E8" s="62"/>
      <c r="F8" s="62"/>
      <c r="G8" s="62"/>
      <c r="H8" s="62"/>
      <c r="I8" s="62"/>
    </row>
    <row r="9" spans="1:11" s="66" customFormat="1" ht="11.1" customHeight="1">
      <c r="A9" s="64"/>
      <c r="B9" s="62"/>
      <c r="C9" s="62"/>
      <c r="D9" s="62"/>
      <c r="E9" s="62"/>
      <c r="F9" s="62"/>
      <c r="G9" s="62"/>
      <c r="H9" s="65" t="s">
        <v>4</v>
      </c>
      <c r="I9" s="64"/>
    </row>
    <row r="10" spans="1:11" s="66" customFormat="1" ht="12" customHeight="1">
      <c r="A10" s="64"/>
      <c r="B10" s="221" t="s">
        <v>5</v>
      </c>
      <c r="C10" s="221" t="s">
        <v>6</v>
      </c>
      <c r="D10" s="221"/>
      <c r="E10" s="221" t="s">
        <v>7</v>
      </c>
      <c r="F10" s="221" t="s">
        <v>8</v>
      </c>
      <c r="G10" s="222" t="s">
        <v>9</v>
      </c>
      <c r="H10" s="222"/>
      <c r="I10" s="64"/>
    </row>
    <row r="11" spans="1:11" s="66" customFormat="1" ht="29.1" customHeight="1">
      <c r="A11" s="64"/>
      <c r="B11" s="221"/>
      <c r="C11" s="221"/>
      <c r="D11" s="221"/>
      <c r="E11" s="221"/>
      <c r="F11" s="221"/>
      <c r="G11" s="74" t="s">
        <v>10</v>
      </c>
      <c r="H11" s="75" t="s">
        <v>11</v>
      </c>
      <c r="I11" s="64"/>
    </row>
    <row r="12" spans="1:11" s="66" customFormat="1" ht="12" customHeight="1">
      <c r="A12" s="64"/>
      <c r="B12" s="76" t="s">
        <v>12</v>
      </c>
      <c r="C12" s="223" t="s">
        <v>13</v>
      </c>
      <c r="D12" s="223"/>
      <c r="E12" s="76" t="s">
        <v>14</v>
      </c>
      <c r="F12" s="76" t="s">
        <v>15</v>
      </c>
      <c r="G12" s="76" t="s">
        <v>16</v>
      </c>
      <c r="H12" s="76" t="s">
        <v>17</v>
      </c>
      <c r="I12" s="64"/>
    </row>
    <row r="13" spans="1:11" s="66" customFormat="1" ht="14.1" customHeight="1">
      <c r="A13" s="64"/>
      <c r="B13" s="78" t="s">
        <v>18</v>
      </c>
      <c r="C13" s="227" t="s">
        <v>19</v>
      </c>
      <c r="D13" s="227"/>
      <c r="E13" s="67">
        <v>45783678</v>
      </c>
      <c r="F13" s="67">
        <v>45771378</v>
      </c>
      <c r="G13" s="67">
        <v>12300</v>
      </c>
      <c r="H13" s="67">
        <v>0</v>
      </c>
      <c r="I13" s="64"/>
    </row>
    <row r="14" spans="1:11" s="66" customFormat="1" ht="20.100000000000001" customHeight="1">
      <c r="A14" s="64"/>
      <c r="B14" s="78" t="s">
        <v>20</v>
      </c>
      <c r="C14" s="224" t="s">
        <v>21</v>
      </c>
      <c r="D14" s="224"/>
      <c r="E14" s="67">
        <v>26332849</v>
      </c>
      <c r="F14" s="67">
        <v>26332849</v>
      </c>
      <c r="G14" s="67">
        <v>0</v>
      </c>
      <c r="H14" s="67">
        <v>0</v>
      </c>
      <c r="I14" s="64"/>
    </row>
    <row r="15" spans="1:11" s="66" customFormat="1" ht="14.1" customHeight="1">
      <c r="A15" s="64"/>
      <c r="B15" s="78" t="s">
        <v>22</v>
      </c>
      <c r="C15" s="224" t="s">
        <v>23</v>
      </c>
      <c r="D15" s="224"/>
      <c r="E15" s="67">
        <v>26326749</v>
      </c>
      <c r="F15" s="67">
        <v>26326749</v>
      </c>
      <c r="G15" s="67">
        <v>0</v>
      </c>
      <c r="H15" s="67">
        <v>0</v>
      </c>
      <c r="I15" s="64"/>
    </row>
    <row r="16" spans="1:11" s="66" customFormat="1" ht="20.100000000000001" customHeight="1">
      <c r="A16" s="64"/>
      <c r="B16" s="79" t="s">
        <v>24</v>
      </c>
      <c r="C16" s="225" t="s">
        <v>25</v>
      </c>
      <c r="D16" s="225"/>
      <c r="E16" s="68">
        <v>24175519</v>
      </c>
      <c r="F16" s="68">
        <v>24175519</v>
      </c>
      <c r="G16" s="68">
        <v>0</v>
      </c>
      <c r="H16" s="68">
        <v>0</v>
      </c>
      <c r="I16" s="64"/>
    </row>
    <row r="17" spans="1:9" s="66" customFormat="1" ht="20.100000000000001" customHeight="1">
      <c r="A17" s="64"/>
      <c r="B17" s="79" t="s">
        <v>26</v>
      </c>
      <c r="C17" s="225" t="s">
        <v>27</v>
      </c>
      <c r="D17" s="225"/>
      <c r="E17" s="68">
        <v>1827130</v>
      </c>
      <c r="F17" s="68">
        <v>1827130</v>
      </c>
      <c r="G17" s="68">
        <v>0</v>
      </c>
      <c r="H17" s="68">
        <v>0</v>
      </c>
      <c r="I17" s="64"/>
    </row>
    <row r="18" spans="1:9" s="66" customFormat="1" ht="20.100000000000001" customHeight="1">
      <c r="A18" s="64"/>
      <c r="B18" s="79" t="s">
        <v>28</v>
      </c>
      <c r="C18" s="225" t="s">
        <v>29</v>
      </c>
      <c r="D18" s="225"/>
      <c r="E18" s="68">
        <v>324100</v>
      </c>
      <c r="F18" s="68">
        <v>324100</v>
      </c>
      <c r="G18" s="68">
        <v>0</v>
      </c>
      <c r="H18" s="68">
        <v>0</v>
      </c>
      <c r="I18" s="64"/>
    </row>
    <row r="19" spans="1:9" s="66" customFormat="1" ht="14.1" customHeight="1">
      <c r="A19" s="64"/>
      <c r="B19" s="78" t="s">
        <v>30</v>
      </c>
      <c r="C19" s="224" t="s">
        <v>31</v>
      </c>
      <c r="D19" s="224"/>
      <c r="E19" s="67">
        <v>6100</v>
      </c>
      <c r="F19" s="67">
        <v>6100</v>
      </c>
      <c r="G19" s="67">
        <v>0</v>
      </c>
      <c r="H19" s="67">
        <v>0</v>
      </c>
      <c r="I19" s="64"/>
    </row>
    <row r="20" spans="1:9" s="66" customFormat="1" ht="20.100000000000001" customHeight="1">
      <c r="A20" s="64"/>
      <c r="B20" s="79" t="s">
        <v>32</v>
      </c>
      <c r="C20" s="225" t="s">
        <v>33</v>
      </c>
      <c r="D20" s="225"/>
      <c r="E20" s="68">
        <v>6100</v>
      </c>
      <c r="F20" s="68">
        <v>6100</v>
      </c>
      <c r="G20" s="68">
        <v>0</v>
      </c>
      <c r="H20" s="68">
        <v>0</v>
      </c>
      <c r="I20" s="64"/>
    </row>
    <row r="21" spans="1:9" s="66" customFormat="1" ht="14.1" customHeight="1">
      <c r="A21" s="64"/>
      <c r="B21" s="78" t="s">
        <v>34</v>
      </c>
      <c r="C21" s="224" t="s">
        <v>35</v>
      </c>
      <c r="D21" s="224"/>
      <c r="E21" s="67">
        <v>3302865</v>
      </c>
      <c r="F21" s="67">
        <v>3302865</v>
      </c>
      <c r="G21" s="67">
        <v>0</v>
      </c>
      <c r="H21" s="67">
        <v>0</v>
      </c>
      <c r="I21" s="64"/>
    </row>
    <row r="22" spans="1:9" s="66" customFormat="1" ht="14.1" customHeight="1">
      <c r="A22" s="64"/>
      <c r="B22" s="78" t="s">
        <v>36</v>
      </c>
      <c r="C22" s="224" t="s">
        <v>37</v>
      </c>
      <c r="D22" s="224"/>
      <c r="E22" s="67">
        <v>3249865</v>
      </c>
      <c r="F22" s="67">
        <v>3249865</v>
      </c>
      <c r="G22" s="67">
        <v>0</v>
      </c>
      <c r="H22" s="67">
        <v>0</v>
      </c>
      <c r="I22" s="64"/>
    </row>
    <row r="23" spans="1:9" s="66" customFormat="1" ht="20.100000000000001" customHeight="1">
      <c r="A23" s="64"/>
      <c r="B23" s="79" t="s">
        <v>38</v>
      </c>
      <c r="C23" s="225" t="s">
        <v>39</v>
      </c>
      <c r="D23" s="225"/>
      <c r="E23" s="68">
        <v>143800</v>
      </c>
      <c r="F23" s="68">
        <v>143800</v>
      </c>
      <c r="G23" s="68">
        <v>0</v>
      </c>
      <c r="H23" s="68">
        <v>0</v>
      </c>
      <c r="I23" s="64"/>
    </row>
    <row r="24" spans="1:9" s="66" customFormat="1" ht="29.1" customHeight="1">
      <c r="A24" s="64"/>
      <c r="B24" s="79" t="s">
        <v>40</v>
      </c>
      <c r="C24" s="225" t="s">
        <v>41</v>
      </c>
      <c r="D24" s="225"/>
      <c r="E24" s="68">
        <v>3106065</v>
      </c>
      <c r="F24" s="68">
        <v>3106065</v>
      </c>
      <c r="G24" s="68">
        <v>0</v>
      </c>
      <c r="H24" s="68">
        <v>0</v>
      </c>
      <c r="I24" s="64"/>
    </row>
    <row r="25" spans="1:9" s="66" customFormat="1" ht="20.100000000000001" customHeight="1">
      <c r="A25" s="64"/>
      <c r="B25" s="78" t="s">
        <v>42</v>
      </c>
      <c r="C25" s="224" t="s">
        <v>43</v>
      </c>
      <c r="D25" s="224"/>
      <c r="E25" s="67">
        <v>53000</v>
      </c>
      <c r="F25" s="67">
        <v>53000</v>
      </c>
      <c r="G25" s="67">
        <v>0</v>
      </c>
      <c r="H25" s="67">
        <v>0</v>
      </c>
      <c r="I25" s="64"/>
    </row>
    <row r="26" spans="1:9" s="66" customFormat="1" ht="20.100000000000001" customHeight="1">
      <c r="A26" s="64"/>
      <c r="B26" s="79" t="s">
        <v>44</v>
      </c>
      <c r="C26" s="225" t="s">
        <v>45</v>
      </c>
      <c r="D26" s="225"/>
      <c r="E26" s="68">
        <v>53000</v>
      </c>
      <c r="F26" s="68">
        <v>53000</v>
      </c>
      <c r="G26" s="68">
        <v>0</v>
      </c>
      <c r="H26" s="68">
        <v>0</v>
      </c>
      <c r="I26" s="64"/>
    </row>
    <row r="27" spans="1:9" s="66" customFormat="1" ht="14.1" customHeight="1">
      <c r="A27" s="64"/>
      <c r="B27" s="78" t="s">
        <v>46</v>
      </c>
      <c r="C27" s="224" t="s">
        <v>47</v>
      </c>
      <c r="D27" s="224"/>
      <c r="E27" s="67">
        <v>2710000</v>
      </c>
      <c r="F27" s="67">
        <v>2710000</v>
      </c>
      <c r="G27" s="67">
        <v>0</v>
      </c>
      <c r="H27" s="67">
        <v>0</v>
      </c>
      <c r="I27" s="64"/>
    </row>
    <row r="28" spans="1:9" s="66" customFormat="1" ht="20.100000000000001" customHeight="1">
      <c r="A28" s="64"/>
      <c r="B28" s="78" t="s">
        <v>48</v>
      </c>
      <c r="C28" s="224" t="s">
        <v>49</v>
      </c>
      <c r="D28" s="224"/>
      <c r="E28" s="67">
        <v>220000</v>
      </c>
      <c r="F28" s="67">
        <v>220000</v>
      </c>
      <c r="G28" s="67">
        <v>0</v>
      </c>
      <c r="H28" s="67">
        <v>0</v>
      </c>
      <c r="I28" s="64"/>
    </row>
    <row r="29" spans="1:9" s="66" customFormat="1" ht="14.1" customHeight="1">
      <c r="A29" s="64"/>
      <c r="B29" s="79" t="s">
        <v>50</v>
      </c>
      <c r="C29" s="225" t="s">
        <v>51</v>
      </c>
      <c r="D29" s="225"/>
      <c r="E29" s="68">
        <v>220000</v>
      </c>
      <c r="F29" s="68">
        <v>220000</v>
      </c>
      <c r="G29" s="68">
        <v>0</v>
      </c>
      <c r="H29" s="68">
        <v>0</v>
      </c>
      <c r="I29" s="64"/>
    </row>
    <row r="30" spans="1:9" s="66" customFormat="1" ht="20.100000000000001" customHeight="1">
      <c r="A30" s="64"/>
      <c r="B30" s="78" t="s">
        <v>52</v>
      </c>
      <c r="C30" s="224" t="s">
        <v>53</v>
      </c>
      <c r="D30" s="224"/>
      <c r="E30" s="67">
        <v>790000</v>
      </c>
      <c r="F30" s="67">
        <v>790000</v>
      </c>
      <c r="G30" s="67">
        <v>0</v>
      </c>
      <c r="H30" s="67">
        <v>0</v>
      </c>
      <c r="I30" s="64"/>
    </row>
    <row r="31" spans="1:9" s="66" customFormat="1" ht="14.1" customHeight="1">
      <c r="A31" s="64"/>
      <c r="B31" s="79" t="s">
        <v>54</v>
      </c>
      <c r="C31" s="225" t="s">
        <v>51</v>
      </c>
      <c r="D31" s="225"/>
      <c r="E31" s="68">
        <v>790000</v>
      </c>
      <c r="F31" s="68">
        <v>790000</v>
      </c>
      <c r="G31" s="68">
        <v>0</v>
      </c>
      <c r="H31" s="68">
        <v>0</v>
      </c>
      <c r="I31" s="64"/>
    </row>
    <row r="32" spans="1:9" s="66" customFormat="1" ht="20.100000000000001" customHeight="1">
      <c r="A32" s="64"/>
      <c r="B32" s="78" t="s">
        <v>55</v>
      </c>
      <c r="C32" s="224" t="s">
        <v>56</v>
      </c>
      <c r="D32" s="224"/>
      <c r="E32" s="67">
        <v>1700000</v>
      </c>
      <c r="F32" s="67">
        <v>1700000</v>
      </c>
      <c r="G32" s="67">
        <v>0</v>
      </c>
      <c r="H32" s="67">
        <v>0</v>
      </c>
      <c r="I32" s="64"/>
    </row>
    <row r="33" spans="1:9" s="66" customFormat="1" ht="50.25" customHeight="1">
      <c r="A33" s="64"/>
      <c r="B33" s="79" t="s">
        <v>57</v>
      </c>
      <c r="C33" s="225" t="s">
        <v>58</v>
      </c>
      <c r="D33" s="225"/>
      <c r="E33" s="68">
        <v>1100000</v>
      </c>
      <c r="F33" s="68">
        <v>1100000</v>
      </c>
      <c r="G33" s="68">
        <v>0</v>
      </c>
      <c r="H33" s="68">
        <v>0</v>
      </c>
      <c r="I33" s="64"/>
    </row>
    <row r="34" spans="1:9" s="66" customFormat="1" ht="38.1" customHeight="1">
      <c r="A34" s="64"/>
      <c r="B34" s="79" t="s">
        <v>59</v>
      </c>
      <c r="C34" s="225" t="s">
        <v>60</v>
      </c>
      <c r="D34" s="225"/>
      <c r="E34" s="68">
        <v>600000</v>
      </c>
      <c r="F34" s="68">
        <v>600000</v>
      </c>
      <c r="G34" s="68">
        <v>0</v>
      </c>
      <c r="H34" s="68">
        <v>0</v>
      </c>
      <c r="I34" s="64"/>
    </row>
    <row r="35" spans="1:9" s="66" customFormat="1" ht="20.100000000000001" customHeight="1">
      <c r="A35" s="64"/>
      <c r="B35" s="78" t="s">
        <v>61</v>
      </c>
      <c r="C35" s="224" t="s">
        <v>62</v>
      </c>
      <c r="D35" s="224"/>
      <c r="E35" s="67">
        <v>13425664</v>
      </c>
      <c r="F35" s="67">
        <v>13425664</v>
      </c>
      <c r="G35" s="67">
        <v>0</v>
      </c>
      <c r="H35" s="67">
        <v>0</v>
      </c>
      <c r="I35" s="64"/>
    </row>
    <row r="36" spans="1:9" s="66" customFormat="1" ht="14.1" customHeight="1">
      <c r="A36" s="64"/>
      <c r="B36" s="78" t="s">
        <v>63</v>
      </c>
      <c r="C36" s="224" t="s">
        <v>64</v>
      </c>
      <c r="D36" s="224"/>
      <c r="E36" s="67">
        <v>6090226</v>
      </c>
      <c r="F36" s="67">
        <v>6090226</v>
      </c>
      <c r="G36" s="67">
        <v>0</v>
      </c>
      <c r="H36" s="67">
        <v>0</v>
      </c>
      <c r="I36" s="64"/>
    </row>
    <row r="37" spans="1:9" s="66" customFormat="1" ht="20.100000000000001" customHeight="1">
      <c r="A37" s="64"/>
      <c r="B37" s="79" t="s">
        <v>65</v>
      </c>
      <c r="C37" s="225" t="s">
        <v>66</v>
      </c>
      <c r="D37" s="225"/>
      <c r="E37" s="68">
        <v>4000</v>
      </c>
      <c r="F37" s="68">
        <v>4000</v>
      </c>
      <c r="G37" s="68">
        <v>0</v>
      </c>
      <c r="H37" s="68">
        <v>0</v>
      </c>
      <c r="I37" s="64"/>
    </row>
    <row r="38" spans="1:9" s="66" customFormat="1" ht="20.100000000000001" customHeight="1">
      <c r="A38" s="64"/>
      <c r="B38" s="79" t="s">
        <v>67</v>
      </c>
      <c r="C38" s="225" t="s">
        <v>68</v>
      </c>
      <c r="D38" s="225"/>
      <c r="E38" s="68">
        <v>25000</v>
      </c>
      <c r="F38" s="68">
        <v>25000</v>
      </c>
      <c r="G38" s="68">
        <v>0</v>
      </c>
      <c r="H38" s="68">
        <v>0</v>
      </c>
      <c r="I38" s="64"/>
    </row>
    <row r="39" spans="1:9" s="66" customFormat="1" ht="20.100000000000001" customHeight="1">
      <c r="A39" s="64"/>
      <c r="B39" s="79" t="s">
        <v>69</v>
      </c>
      <c r="C39" s="225" t="s">
        <v>70</v>
      </c>
      <c r="D39" s="225"/>
      <c r="E39" s="68">
        <v>684500</v>
      </c>
      <c r="F39" s="68">
        <v>684500</v>
      </c>
      <c r="G39" s="68">
        <v>0</v>
      </c>
      <c r="H39" s="68">
        <v>0</v>
      </c>
      <c r="I39" s="64"/>
    </row>
    <row r="40" spans="1:9" s="66" customFormat="1" ht="20.100000000000001" customHeight="1">
      <c r="A40" s="64"/>
      <c r="B40" s="79" t="s">
        <v>71</v>
      </c>
      <c r="C40" s="225" t="s">
        <v>72</v>
      </c>
      <c r="D40" s="225"/>
      <c r="E40" s="68">
        <v>1191726</v>
      </c>
      <c r="F40" s="68">
        <v>1191726</v>
      </c>
      <c r="G40" s="68">
        <v>0</v>
      </c>
      <c r="H40" s="68">
        <v>0</v>
      </c>
      <c r="I40" s="64"/>
    </row>
    <row r="41" spans="1:9" s="66" customFormat="1" ht="14.1" customHeight="1">
      <c r="A41" s="64"/>
      <c r="B41" s="79" t="s">
        <v>73</v>
      </c>
      <c r="C41" s="225" t="s">
        <v>74</v>
      </c>
      <c r="D41" s="225"/>
      <c r="E41" s="68">
        <v>1290000</v>
      </c>
      <c r="F41" s="68">
        <v>1290000</v>
      </c>
      <c r="G41" s="68">
        <v>0</v>
      </c>
      <c r="H41" s="68">
        <v>0</v>
      </c>
      <c r="I41" s="64"/>
    </row>
    <row r="42" spans="1:9" s="66" customFormat="1" ht="14.1" customHeight="1">
      <c r="A42" s="64"/>
      <c r="B42" s="79" t="s">
        <v>75</v>
      </c>
      <c r="C42" s="225" t="s">
        <v>76</v>
      </c>
      <c r="D42" s="225"/>
      <c r="E42" s="68">
        <v>1990000</v>
      </c>
      <c r="F42" s="68">
        <v>1990000</v>
      </c>
      <c r="G42" s="68">
        <v>0</v>
      </c>
      <c r="H42" s="68">
        <v>0</v>
      </c>
      <c r="I42" s="64"/>
    </row>
    <row r="43" spans="1:9" s="66" customFormat="1" ht="14.1" customHeight="1">
      <c r="A43" s="64"/>
      <c r="B43" s="79" t="s">
        <v>77</v>
      </c>
      <c r="C43" s="225" t="s">
        <v>78</v>
      </c>
      <c r="D43" s="225"/>
      <c r="E43" s="68">
        <v>345000</v>
      </c>
      <c r="F43" s="68">
        <v>345000</v>
      </c>
      <c r="G43" s="68">
        <v>0</v>
      </c>
      <c r="H43" s="68">
        <v>0</v>
      </c>
      <c r="I43" s="64"/>
    </row>
    <row r="44" spans="1:9" s="66" customFormat="1" ht="14.1" customHeight="1">
      <c r="A44" s="64"/>
      <c r="B44" s="79" t="s">
        <v>79</v>
      </c>
      <c r="C44" s="225" t="s">
        <v>80</v>
      </c>
      <c r="D44" s="225"/>
      <c r="E44" s="68">
        <v>560000</v>
      </c>
      <c r="F44" s="68">
        <v>560000</v>
      </c>
      <c r="G44" s="68">
        <v>0</v>
      </c>
      <c r="H44" s="68">
        <v>0</v>
      </c>
      <c r="I44" s="64"/>
    </row>
    <row r="45" spans="1:9" s="66" customFormat="1" ht="14.1" customHeight="1">
      <c r="A45" s="64"/>
      <c r="B45" s="78" t="s">
        <v>81</v>
      </c>
      <c r="C45" s="224" t="s">
        <v>82</v>
      </c>
      <c r="D45" s="224"/>
      <c r="E45" s="67">
        <v>17100</v>
      </c>
      <c r="F45" s="67">
        <v>17100</v>
      </c>
      <c r="G45" s="67">
        <v>0</v>
      </c>
      <c r="H45" s="67">
        <v>0</v>
      </c>
      <c r="I45" s="64"/>
    </row>
    <row r="46" spans="1:9" s="66" customFormat="1" ht="14.1" customHeight="1">
      <c r="A46" s="64"/>
      <c r="B46" s="79" t="s">
        <v>83</v>
      </c>
      <c r="C46" s="225" t="s">
        <v>84</v>
      </c>
      <c r="D46" s="225"/>
      <c r="E46" s="68">
        <v>17100</v>
      </c>
      <c r="F46" s="68">
        <v>17100</v>
      </c>
      <c r="G46" s="68">
        <v>0</v>
      </c>
      <c r="H46" s="68">
        <v>0</v>
      </c>
      <c r="I46" s="64"/>
    </row>
    <row r="47" spans="1:9" s="66" customFormat="1" ht="14.1" customHeight="1">
      <c r="A47" s="64"/>
      <c r="B47" s="78" t="s">
        <v>85</v>
      </c>
      <c r="C47" s="224" t="s">
        <v>86</v>
      </c>
      <c r="D47" s="224"/>
      <c r="E47" s="67">
        <v>7318338</v>
      </c>
      <c r="F47" s="67">
        <v>7318338</v>
      </c>
      <c r="G47" s="67">
        <v>0</v>
      </c>
      <c r="H47" s="67">
        <v>0</v>
      </c>
      <c r="I47" s="64"/>
    </row>
    <row r="48" spans="1:9" s="66" customFormat="1" ht="14.1" customHeight="1">
      <c r="A48" s="64"/>
      <c r="B48" s="79" t="s">
        <v>87</v>
      </c>
      <c r="C48" s="225" t="s">
        <v>88</v>
      </c>
      <c r="D48" s="225"/>
      <c r="E48" s="68">
        <v>130000</v>
      </c>
      <c r="F48" s="68">
        <v>130000</v>
      </c>
      <c r="G48" s="68">
        <v>0</v>
      </c>
      <c r="H48" s="68">
        <v>0</v>
      </c>
      <c r="I48" s="64"/>
    </row>
    <row r="49" spans="1:9" s="66" customFormat="1" ht="14.1" customHeight="1">
      <c r="A49" s="64"/>
      <c r="B49" s="79" t="s">
        <v>89</v>
      </c>
      <c r="C49" s="225" t="s">
        <v>90</v>
      </c>
      <c r="D49" s="225"/>
      <c r="E49" s="68">
        <v>6528338</v>
      </c>
      <c r="F49" s="68">
        <v>6528338</v>
      </c>
      <c r="G49" s="68">
        <v>0</v>
      </c>
      <c r="H49" s="68">
        <v>0</v>
      </c>
      <c r="I49" s="64"/>
    </row>
    <row r="50" spans="1:9" s="66" customFormat="1" ht="29.1" customHeight="1">
      <c r="A50" s="64"/>
      <c r="B50" s="79" t="s">
        <v>91</v>
      </c>
      <c r="C50" s="225" t="s">
        <v>92</v>
      </c>
      <c r="D50" s="225"/>
      <c r="E50" s="68">
        <v>660000</v>
      </c>
      <c r="F50" s="68">
        <v>660000</v>
      </c>
      <c r="G50" s="68">
        <v>0</v>
      </c>
      <c r="H50" s="68">
        <v>0</v>
      </c>
      <c r="I50" s="64"/>
    </row>
    <row r="51" spans="1:9" s="66" customFormat="1" ht="14.1" customHeight="1">
      <c r="A51" s="64"/>
      <c r="B51" s="78" t="s">
        <v>93</v>
      </c>
      <c r="C51" s="224" t="s">
        <v>94</v>
      </c>
      <c r="D51" s="224"/>
      <c r="E51" s="67">
        <v>12300</v>
      </c>
      <c r="F51" s="67">
        <v>0</v>
      </c>
      <c r="G51" s="67">
        <v>12300</v>
      </c>
      <c r="H51" s="67">
        <v>0</v>
      </c>
      <c r="I51" s="64"/>
    </row>
    <row r="52" spans="1:9" s="66" customFormat="1" ht="14.1" customHeight="1">
      <c r="A52" s="64"/>
      <c r="B52" s="78" t="s">
        <v>95</v>
      </c>
      <c r="C52" s="224" t="s">
        <v>96</v>
      </c>
      <c r="D52" s="224"/>
      <c r="E52" s="67">
        <v>12300</v>
      </c>
      <c r="F52" s="67">
        <v>0</v>
      </c>
      <c r="G52" s="67">
        <v>12300</v>
      </c>
      <c r="H52" s="67">
        <v>0</v>
      </c>
      <c r="I52" s="64"/>
    </row>
    <row r="53" spans="1:9" s="66" customFormat="1" ht="29.1" customHeight="1">
      <c r="A53" s="64"/>
      <c r="B53" s="79" t="s">
        <v>97</v>
      </c>
      <c r="C53" s="225" t="s">
        <v>98</v>
      </c>
      <c r="D53" s="225"/>
      <c r="E53" s="68">
        <v>10300</v>
      </c>
      <c r="F53" s="68">
        <v>0</v>
      </c>
      <c r="G53" s="68">
        <v>10300</v>
      </c>
      <c r="H53" s="68">
        <v>0</v>
      </c>
      <c r="I53" s="64"/>
    </row>
    <row r="54" spans="1:9" s="66" customFormat="1" ht="12" customHeight="1">
      <c r="A54" s="64"/>
      <c r="B54" s="221" t="s">
        <v>5</v>
      </c>
      <c r="C54" s="221" t="s">
        <v>6</v>
      </c>
      <c r="D54" s="221"/>
      <c r="E54" s="221" t="s">
        <v>7</v>
      </c>
      <c r="F54" s="221" t="s">
        <v>8</v>
      </c>
      <c r="G54" s="222" t="s">
        <v>9</v>
      </c>
      <c r="H54" s="222"/>
      <c r="I54" s="64"/>
    </row>
    <row r="55" spans="1:9" s="66" customFormat="1" ht="29.1" customHeight="1">
      <c r="A55" s="64"/>
      <c r="B55" s="221"/>
      <c r="C55" s="221"/>
      <c r="D55" s="221"/>
      <c r="E55" s="221"/>
      <c r="F55" s="221"/>
      <c r="G55" s="74" t="s">
        <v>10</v>
      </c>
      <c r="H55" s="75" t="s">
        <v>11</v>
      </c>
      <c r="I55" s="64"/>
    </row>
    <row r="56" spans="1:9" s="66" customFormat="1" ht="12" customHeight="1">
      <c r="A56" s="64"/>
      <c r="B56" s="76" t="s">
        <v>12</v>
      </c>
      <c r="C56" s="223" t="s">
        <v>13</v>
      </c>
      <c r="D56" s="223"/>
      <c r="E56" s="76" t="s">
        <v>14</v>
      </c>
      <c r="F56" s="76" t="s">
        <v>15</v>
      </c>
      <c r="G56" s="76" t="s">
        <v>16</v>
      </c>
      <c r="H56" s="76" t="s">
        <v>17</v>
      </c>
      <c r="I56" s="64"/>
    </row>
    <row r="57" spans="1:9" s="66" customFormat="1" ht="29.1" customHeight="1">
      <c r="A57" s="64"/>
      <c r="B57" s="79" t="s">
        <v>99</v>
      </c>
      <c r="C57" s="225" t="s">
        <v>100</v>
      </c>
      <c r="D57" s="225"/>
      <c r="E57" s="68">
        <v>2000</v>
      </c>
      <c r="F57" s="68">
        <v>0</v>
      </c>
      <c r="G57" s="68">
        <v>2000</v>
      </c>
      <c r="H57" s="68">
        <v>0</v>
      </c>
      <c r="I57" s="64"/>
    </row>
    <row r="58" spans="1:9" s="66" customFormat="1" ht="14.1" customHeight="1">
      <c r="A58" s="64"/>
      <c r="B58" s="78" t="s">
        <v>101</v>
      </c>
      <c r="C58" s="227" t="s">
        <v>102</v>
      </c>
      <c r="D58" s="227"/>
      <c r="E58" s="67">
        <v>1735413</v>
      </c>
      <c r="F58" s="67">
        <v>665413</v>
      </c>
      <c r="G58" s="67">
        <v>1070000</v>
      </c>
      <c r="H58" s="67">
        <v>0</v>
      </c>
      <c r="I58" s="64"/>
    </row>
    <row r="59" spans="1:9" s="66" customFormat="1" ht="14.1" customHeight="1">
      <c r="A59" s="64"/>
      <c r="B59" s="78" t="s">
        <v>103</v>
      </c>
      <c r="C59" s="224" t="s">
        <v>104</v>
      </c>
      <c r="D59" s="224"/>
      <c r="E59" s="67">
        <v>15033</v>
      </c>
      <c r="F59" s="67">
        <v>15033</v>
      </c>
      <c r="G59" s="67">
        <v>0</v>
      </c>
      <c r="H59" s="67">
        <v>0</v>
      </c>
      <c r="I59" s="64"/>
    </row>
    <row r="60" spans="1:9" s="66" customFormat="1" ht="14.1" customHeight="1">
      <c r="A60" s="64"/>
      <c r="B60" s="78" t="s">
        <v>105</v>
      </c>
      <c r="C60" s="224" t="s">
        <v>106</v>
      </c>
      <c r="D60" s="224"/>
      <c r="E60" s="67">
        <v>15033</v>
      </c>
      <c r="F60" s="67">
        <v>15033</v>
      </c>
      <c r="G60" s="67">
        <v>0</v>
      </c>
      <c r="H60" s="67">
        <v>0</v>
      </c>
      <c r="I60" s="64"/>
    </row>
    <row r="61" spans="1:9" s="66" customFormat="1" ht="14.1" customHeight="1">
      <c r="A61" s="64"/>
      <c r="B61" s="79" t="s">
        <v>107</v>
      </c>
      <c r="C61" s="225" t="s">
        <v>108</v>
      </c>
      <c r="D61" s="225"/>
      <c r="E61" s="68">
        <v>15033</v>
      </c>
      <c r="F61" s="68">
        <v>15033</v>
      </c>
      <c r="G61" s="68">
        <v>0</v>
      </c>
      <c r="H61" s="68">
        <v>0</v>
      </c>
      <c r="I61" s="64"/>
    </row>
    <row r="62" spans="1:9" s="66" customFormat="1" ht="20.100000000000001" customHeight="1">
      <c r="A62" s="64"/>
      <c r="B62" s="78" t="s">
        <v>109</v>
      </c>
      <c r="C62" s="224" t="s">
        <v>110</v>
      </c>
      <c r="D62" s="224"/>
      <c r="E62" s="67">
        <v>523280</v>
      </c>
      <c r="F62" s="67">
        <v>523280</v>
      </c>
      <c r="G62" s="67">
        <v>0</v>
      </c>
      <c r="H62" s="67">
        <v>0</v>
      </c>
      <c r="I62" s="64"/>
    </row>
    <row r="63" spans="1:9" s="66" customFormat="1" ht="14.1" customHeight="1">
      <c r="A63" s="64"/>
      <c r="B63" s="78" t="s">
        <v>111</v>
      </c>
      <c r="C63" s="224" t="s">
        <v>112</v>
      </c>
      <c r="D63" s="224"/>
      <c r="E63" s="67">
        <v>523000</v>
      </c>
      <c r="F63" s="67">
        <v>523000</v>
      </c>
      <c r="G63" s="67">
        <v>0</v>
      </c>
      <c r="H63" s="67">
        <v>0</v>
      </c>
      <c r="I63" s="64"/>
    </row>
    <row r="64" spans="1:9" s="66" customFormat="1" ht="20.100000000000001" customHeight="1">
      <c r="A64" s="64"/>
      <c r="B64" s="79" t="s">
        <v>113</v>
      </c>
      <c r="C64" s="225" t="s">
        <v>114</v>
      </c>
      <c r="D64" s="225"/>
      <c r="E64" s="68">
        <v>62000</v>
      </c>
      <c r="F64" s="68">
        <v>62000</v>
      </c>
      <c r="G64" s="68">
        <v>0</v>
      </c>
      <c r="H64" s="68">
        <v>0</v>
      </c>
      <c r="I64" s="64"/>
    </row>
    <row r="65" spans="1:9" s="66" customFormat="1" ht="14.1" customHeight="1">
      <c r="A65" s="64"/>
      <c r="B65" s="79" t="s">
        <v>115</v>
      </c>
      <c r="C65" s="225" t="s">
        <v>116</v>
      </c>
      <c r="D65" s="225"/>
      <c r="E65" s="68">
        <v>180000</v>
      </c>
      <c r="F65" s="68">
        <v>180000</v>
      </c>
      <c r="G65" s="68">
        <v>0</v>
      </c>
      <c r="H65" s="68">
        <v>0</v>
      </c>
      <c r="I65" s="64"/>
    </row>
    <row r="66" spans="1:9" s="66" customFormat="1" ht="20.100000000000001" customHeight="1">
      <c r="A66" s="64"/>
      <c r="B66" s="79" t="s">
        <v>117</v>
      </c>
      <c r="C66" s="225" t="s">
        <v>118</v>
      </c>
      <c r="D66" s="225"/>
      <c r="E66" s="68">
        <v>271000</v>
      </c>
      <c r="F66" s="68">
        <v>271000</v>
      </c>
      <c r="G66" s="68">
        <v>0</v>
      </c>
      <c r="H66" s="68">
        <v>0</v>
      </c>
      <c r="I66" s="64"/>
    </row>
    <row r="67" spans="1:9" s="66" customFormat="1" ht="47.1" customHeight="1">
      <c r="A67" s="64"/>
      <c r="B67" s="79" t="s">
        <v>119</v>
      </c>
      <c r="C67" s="225" t="s">
        <v>120</v>
      </c>
      <c r="D67" s="225"/>
      <c r="E67" s="68">
        <v>10000</v>
      </c>
      <c r="F67" s="68">
        <v>10000</v>
      </c>
      <c r="G67" s="68">
        <v>0</v>
      </c>
      <c r="H67" s="68">
        <v>0</v>
      </c>
      <c r="I67" s="64"/>
    </row>
    <row r="68" spans="1:9" s="66" customFormat="1" ht="14.1" customHeight="1">
      <c r="A68" s="64"/>
      <c r="B68" s="78" t="s">
        <v>121</v>
      </c>
      <c r="C68" s="224" t="s">
        <v>122</v>
      </c>
      <c r="D68" s="224"/>
      <c r="E68" s="67">
        <v>280</v>
      </c>
      <c r="F68" s="67">
        <v>280</v>
      </c>
      <c r="G68" s="67">
        <v>0</v>
      </c>
      <c r="H68" s="67">
        <v>0</v>
      </c>
      <c r="I68" s="64"/>
    </row>
    <row r="69" spans="1:9" s="66" customFormat="1" ht="29.1" customHeight="1">
      <c r="A69" s="64"/>
      <c r="B69" s="79" t="s">
        <v>123</v>
      </c>
      <c r="C69" s="225" t="s">
        <v>124</v>
      </c>
      <c r="D69" s="225"/>
      <c r="E69" s="68">
        <v>280</v>
      </c>
      <c r="F69" s="68">
        <v>280</v>
      </c>
      <c r="G69" s="68">
        <v>0</v>
      </c>
      <c r="H69" s="68">
        <v>0</v>
      </c>
      <c r="I69" s="64"/>
    </row>
    <row r="70" spans="1:9" s="66" customFormat="1" ht="14.1" customHeight="1">
      <c r="A70" s="64"/>
      <c r="B70" s="78" t="s">
        <v>125</v>
      </c>
      <c r="C70" s="224" t="s">
        <v>126</v>
      </c>
      <c r="D70" s="224"/>
      <c r="E70" s="67">
        <v>127100</v>
      </c>
      <c r="F70" s="67">
        <v>127100</v>
      </c>
      <c r="G70" s="67">
        <v>0</v>
      </c>
      <c r="H70" s="67">
        <v>0</v>
      </c>
      <c r="I70" s="64"/>
    </row>
    <row r="71" spans="1:9" s="66" customFormat="1" ht="14.1" customHeight="1">
      <c r="A71" s="64"/>
      <c r="B71" s="78" t="s">
        <v>127</v>
      </c>
      <c r="C71" s="224" t="s">
        <v>106</v>
      </c>
      <c r="D71" s="224"/>
      <c r="E71" s="67">
        <v>127100</v>
      </c>
      <c r="F71" s="67">
        <v>127100</v>
      </c>
      <c r="G71" s="67">
        <v>0</v>
      </c>
      <c r="H71" s="67">
        <v>0</v>
      </c>
      <c r="I71" s="64"/>
    </row>
    <row r="72" spans="1:9" s="66" customFormat="1" ht="14.1" customHeight="1">
      <c r="A72" s="64"/>
      <c r="B72" s="79" t="s">
        <v>128</v>
      </c>
      <c r="C72" s="225" t="s">
        <v>106</v>
      </c>
      <c r="D72" s="225"/>
      <c r="E72" s="68">
        <v>127100</v>
      </c>
      <c r="F72" s="68">
        <v>127100</v>
      </c>
      <c r="G72" s="68">
        <v>0</v>
      </c>
      <c r="H72" s="68">
        <v>0</v>
      </c>
      <c r="I72" s="64"/>
    </row>
    <row r="73" spans="1:9" s="66" customFormat="1" ht="14.1" customHeight="1">
      <c r="A73" s="64"/>
      <c r="B73" s="78" t="s">
        <v>129</v>
      </c>
      <c r="C73" s="224" t="s">
        <v>130</v>
      </c>
      <c r="D73" s="224"/>
      <c r="E73" s="67">
        <v>1070000</v>
      </c>
      <c r="F73" s="67">
        <v>0</v>
      </c>
      <c r="G73" s="67">
        <v>1070000</v>
      </c>
      <c r="H73" s="67">
        <v>0</v>
      </c>
      <c r="I73" s="64"/>
    </row>
    <row r="74" spans="1:9" s="66" customFormat="1" ht="20.100000000000001" customHeight="1">
      <c r="A74" s="64"/>
      <c r="B74" s="78" t="s">
        <v>131</v>
      </c>
      <c r="C74" s="224" t="s">
        <v>132</v>
      </c>
      <c r="D74" s="224"/>
      <c r="E74" s="67">
        <v>1042000</v>
      </c>
      <c r="F74" s="67">
        <v>0</v>
      </c>
      <c r="G74" s="67">
        <v>1042000</v>
      </c>
      <c r="H74" s="67">
        <v>0</v>
      </c>
      <c r="I74" s="64"/>
    </row>
    <row r="75" spans="1:9" s="66" customFormat="1" ht="20.100000000000001" customHeight="1">
      <c r="A75" s="64"/>
      <c r="B75" s="79" t="s">
        <v>133</v>
      </c>
      <c r="C75" s="225" t="s">
        <v>134</v>
      </c>
      <c r="D75" s="225"/>
      <c r="E75" s="68">
        <v>1002000</v>
      </c>
      <c r="F75" s="68">
        <v>0</v>
      </c>
      <c r="G75" s="68">
        <v>1002000</v>
      </c>
      <c r="H75" s="68">
        <v>0</v>
      </c>
      <c r="I75" s="64"/>
    </row>
    <row r="76" spans="1:9" s="66" customFormat="1" ht="20.100000000000001" customHeight="1">
      <c r="A76" s="64"/>
      <c r="B76" s="79" t="s">
        <v>135</v>
      </c>
      <c r="C76" s="225" t="s">
        <v>313</v>
      </c>
      <c r="D76" s="225"/>
      <c r="E76" s="68">
        <v>40000</v>
      </c>
      <c r="F76" s="68">
        <v>0</v>
      </c>
      <c r="G76" s="68">
        <v>40000</v>
      </c>
      <c r="H76" s="68">
        <v>0</v>
      </c>
      <c r="I76" s="64"/>
    </row>
    <row r="77" spans="1:9" s="66" customFormat="1" ht="14.1" customHeight="1">
      <c r="A77" s="64"/>
      <c r="B77" s="78" t="s">
        <v>136</v>
      </c>
      <c r="C77" s="224" t="s">
        <v>137</v>
      </c>
      <c r="D77" s="224"/>
      <c r="E77" s="67">
        <v>28000</v>
      </c>
      <c r="F77" s="67">
        <v>0</v>
      </c>
      <c r="G77" s="67">
        <v>28000</v>
      </c>
      <c r="H77" s="67">
        <v>0</v>
      </c>
      <c r="I77" s="64"/>
    </row>
    <row r="78" spans="1:9" s="66" customFormat="1" ht="14.1" customHeight="1">
      <c r="A78" s="64"/>
      <c r="B78" s="79" t="s">
        <v>138</v>
      </c>
      <c r="C78" s="225" t="s">
        <v>139</v>
      </c>
      <c r="D78" s="225"/>
      <c r="E78" s="68">
        <v>28000</v>
      </c>
      <c r="F78" s="68">
        <v>0</v>
      </c>
      <c r="G78" s="68">
        <v>28000</v>
      </c>
      <c r="H78" s="68">
        <v>0</v>
      </c>
      <c r="I78" s="64"/>
    </row>
    <row r="79" spans="1:9" s="66" customFormat="1" ht="14.1" customHeight="1">
      <c r="A79" s="64"/>
      <c r="B79" s="78" t="s">
        <v>140</v>
      </c>
      <c r="C79" s="227" t="s">
        <v>141</v>
      </c>
      <c r="D79" s="227"/>
      <c r="E79" s="67">
        <v>7700</v>
      </c>
      <c r="F79" s="67">
        <v>0</v>
      </c>
      <c r="G79" s="67">
        <v>7700</v>
      </c>
      <c r="H79" s="67">
        <v>0</v>
      </c>
      <c r="I79" s="64"/>
    </row>
    <row r="80" spans="1:9" s="66" customFormat="1" ht="29.1" customHeight="1">
      <c r="A80" s="64"/>
      <c r="B80" s="78" t="s">
        <v>142</v>
      </c>
      <c r="C80" s="224" t="s">
        <v>143</v>
      </c>
      <c r="D80" s="224"/>
      <c r="E80" s="67">
        <v>7700</v>
      </c>
      <c r="F80" s="67">
        <v>0</v>
      </c>
      <c r="G80" s="67">
        <v>7700</v>
      </c>
      <c r="H80" s="67">
        <v>0</v>
      </c>
      <c r="I80" s="64"/>
    </row>
    <row r="81" spans="1:9" s="66" customFormat="1" ht="27.95" customHeight="1">
      <c r="A81" s="64"/>
      <c r="B81" s="74" t="s">
        <v>309</v>
      </c>
      <c r="C81" s="228" t="s">
        <v>144</v>
      </c>
      <c r="D81" s="228"/>
      <c r="E81" s="69">
        <v>47526791</v>
      </c>
      <c r="F81" s="69">
        <v>46436791</v>
      </c>
      <c r="G81" s="69">
        <v>1090000</v>
      </c>
      <c r="H81" s="69">
        <v>0</v>
      </c>
      <c r="I81" s="64"/>
    </row>
    <row r="82" spans="1:9" s="66" customFormat="1" ht="14.1" customHeight="1">
      <c r="A82" s="64"/>
      <c r="B82" s="78" t="s">
        <v>145</v>
      </c>
      <c r="C82" s="227" t="s">
        <v>146</v>
      </c>
      <c r="D82" s="227"/>
      <c r="E82" s="67">
        <v>31372809</v>
      </c>
      <c r="F82" s="67">
        <v>31372809</v>
      </c>
      <c r="G82" s="67">
        <v>0</v>
      </c>
      <c r="H82" s="67">
        <v>0</v>
      </c>
      <c r="I82" s="64"/>
    </row>
    <row r="83" spans="1:9" s="66" customFormat="1" ht="14.1" customHeight="1">
      <c r="A83" s="64"/>
      <c r="B83" s="78" t="s">
        <v>147</v>
      </c>
      <c r="C83" s="224" t="s">
        <v>148</v>
      </c>
      <c r="D83" s="224"/>
      <c r="E83" s="67">
        <v>31372809</v>
      </c>
      <c r="F83" s="67">
        <v>31372809</v>
      </c>
      <c r="G83" s="67">
        <v>0</v>
      </c>
      <c r="H83" s="67">
        <v>0</v>
      </c>
      <c r="I83" s="64"/>
    </row>
    <row r="84" spans="1:9" s="66" customFormat="1" ht="14.1" customHeight="1">
      <c r="A84" s="64"/>
      <c r="B84" s="78" t="s">
        <v>149</v>
      </c>
      <c r="C84" s="224" t="s">
        <v>150</v>
      </c>
      <c r="D84" s="224"/>
      <c r="E84" s="67">
        <v>5842000</v>
      </c>
      <c r="F84" s="67">
        <v>5842000</v>
      </c>
      <c r="G84" s="67">
        <v>0</v>
      </c>
      <c r="H84" s="67">
        <v>0</v>
      </c>
      <c r="I84" s="64"/>
    </row>
    <row r="85" spans="1:9" s="66" customFormat="1" ht="14.1" customHeight="1">
      <c r="A85" s="64"/>
      <c r="B85" s="79" t="s">
        <v>151</v>
      </c>
      <c r="C85" s="225" t="s">
        <v>152</v>
      </c>
      <c r="D85" s="225"/>
      <c r="E85" s="68">
        <v>5842000</v>
      </c>
      <c r="F85" s="68">
        <v>5842000</v>
      </c>
      <c r="G85" s="68">
        <v>0</v>
      </c>
      <c r="H85" s="68">
        <v>0</v>
      </c>
      <c r="I85" s="64"/>
    </row>
    <row r="86" spans="1:9" s="66" customFormat="1" ht="14.1" customHeight="1">
      <c r="A86" s="64"/>
      <c r="B86" s="78" t="s">
        <v>314</v>
      </c>
      <c r="C86" s="224" t="s">
        <v>315</v>
      </c>
      <c r="D86" s="224"/>
      <c r="E86" s="67">
        <v>24818800</v>
      </c>
      <c r="F86" s="67">
        <v>24818800</v>
      </c>
      <c r="G86" s="67">
        <v>0</v>
      </c>
      <c r="H86" s="67">
        <v>0</v>
      </c>
      <c r="I86" s="64"/>
    </row>
    <row r="87" spans="1:9" s="66" customFormat="1" ht="14.1" customHeight="1">
      <c r="A87" s="64"/>
      <c r="B87" s="79" t="s">
        <v>303</v>
      </c>
      <c r="C87" s="225" t="s">
        <v>304</v>
      </c>
      <c r="D87" s="225"/>
      <c r="E87" s="68">
        <v>24818800</v>
      </c>
      <c r="F87" s="68">
        <v>24818800</v>
      </c>
      <c r="G87" s="68">
        <v>0</v>
      </c>
      <c r="H87" s="68">
        <v>0</v>
      </c>
      <c r="I87" s="64"/>
    </row>
    <row r="88" spans="1:9" s="66" customFormat="1" ht="14.1" customHeight="1">
      <c r="A88" s="64"/>
      <c r="B88" s="78" t="s">
        <v>310</v>
      </c>
      <c r="C88" s="224" t="s">
        <v>311</v>
      </c>
      <c r="D88" s="224"/>
      <c r="E88" s="67">
        <v>712009</v>
      </c>
      <c r="F88" s="67">
        <v>712009</v>
      </c>
      <c r="G88" s="67">
        <v>0</v>
      </c>
      <c r="H88" s="67">
        <v>0</v>
      </c>
      <c r="I88" s="64"/>
    </row>
    <row r="89" spans="1:9" s="66" customFormat="1" ht="14.1" customHeight="1">
      <c r="A89" s="64"/>
      <c r="B89" s="79" t="s">
        <v>305</v>
      </c>
      <c r="C89" s="225" t="s">
        <v>299</v>
      </c>
      <c r="D89" s="225"/>
      <c r="E89" s="68">
        <v>712009</v>
      </c>
      <c r="F89" s="68">
        <v>712009</v>
      </c>
      <c r="G89" s="68">
        <v>0</v>
      </c>
      <c r="H89" s="68">
        <v>0</v>
      </c>
      <c r="I89" s="64"/>
    </row>
    <row r="90" spans="1:9" s="66" customFormat="1" ht="27.95" customHeight="1">
      <c r="A90" s="64"/>
      <c r="B90" s="74" t="s">
        <v>153</v>
      </c>
      <c r="C90" s="228" t="s">
        <v>154</v>
      </c>
      <c r="D90" s="228"/>
      <c r="E90" s="69">
        <v>78899600</v>
      </c>
      <c r="F90" s="69">
        <v>77809600</v>
      </c>
      <c r="G90" s="69">
        <v>1090000</v>
      </c>
      <c r="H90" s="69">
        <v>0</v>
      </c>
      <c r="I90" s="64"/>
    </row>
    <row r="92" spans="1:9" s="73" customFormat="1" ht="16.5" customHeight="1">
      <c r="A92" s="226" t="s">
        <v>155</v>
      </c>
      <c r="B92" s="226"/>
      <c r="C92" s="226"/>
      <c r="D92" s="70"/>
      <c r="E92" s="71" t="s">
        <v>156</v>
      </c>
      <c r="F92" s="72"/>
    </row>
  </sheetData>
  <mergeCells count="96"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  <mergeCell ref="E1:H1"/>
    <mergeCell ref="C2:H2"/>
    <mergeCell ref="C3:H3"/>
    <mergeCell ref="D4:H4"/>
    <mergeCell ref="B8:C8"/>
    <mergeCell ref="B5:H5"/>
    <mergeCell ref="B6:H6"/>
    <mergeCell ref="B7:C7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F10:F11"/>
    <mergeCell ref="G10:H10"/>
    <mergeCell ref="B10:B11"/>
    <mergeCell ref="C10:D11"/>
    <mergeCell ref="E10:E11"/>
    <mergeCell ref="B54:B55"/>
    <mergeCell ref="C54:D55"/>
    <mergeCell ref="E54:E55"/>
    <mergeCell ref="F54:F55"/>
    <mergeCell ref="G54:H54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RowHeight="15"/>
  <cols>
    <col min="1" max="1" width="13.42578125" style="1" customWidth="1"/>
    <col min="2" max="2" width="28.85546875" style="1" customWidth="1"/>
    <col min="3" max="3" width="12" style="1" customWidth="1"/>
    <col min="4" max="4" width="14" style="1" customWidth="1"/>
    <col min="5" max="5" width="20.7109375" style="1" customWidth="1"/>
    <col min="6" max="6" width="24.5703125" style="1" customWidth="1"/>
    <col min="7" max="1025" width="9.140625" style="1" customWidth="1"/>
  </cols>
  <sheetData>
    <row r="1" spans="1:6">
      <c r="C1" s="81"/>
      <c r="D1" s="81"/>
      <c r="E1" s="81"/>
      <c r="F1" s="82" t="s">
        <v>157</v>
      </c>
    </row>
    <row r="2" spans="1:6" ht="15" customHeight="1">
      <c r="C2" s="239" t="s">
        <v>343</v>
      </c>
      <c r="D2" s="239"/>
      <c r="E2" s="239"/>
      <c r="F2" s="239"/>
    </row>
    <row r="3" spans="1:6" s="3" customFormat="1" ht="14.25" customHeight="1">
      <c r="A3" s="2"/>
      <c r="B3" s="2"/>
      <c r="C3" s="239" t="str">
        <f>'додаток 1 '!C3:G3</f>
        <v>"Про бюджет Білозірської сільської  територіальної громади  на 2024 рік"  (2350100000)</v>
      </c>
      <c r="D3" s="239"/>
      <c r="E3" s="239"/>
      <c r="F3" s="239"/>
    </row>
    <row r="4" spans="1:6" s="3" customFormat="1" ht="15.75">
      <c r="A4" s="240"/>
      <c r="B4" s="240"/>
      <c r="C4" s="240"/>
      <c r="D4" s="240"/>
      <c r="E4" s="240"/>
      <c r="F4" s="240"/>
    </row>
    <row r="5" spans="1:6" s="3" customFormat="1" ht="30.75" customHeight="1">
      <c r="A5" s="241" t="s">
        <v>317</v>
      </c>
      <c r="B5" s="241"/>
      <c r="C5" s="241"/>
      <c r="D5" s="241"/>
      <c r="E5" s="241"/>
      <c r="F5" s="241"/>
    </row>
    <row r="6" spans="1:6" s="3" customFormat="1" ht="16.5" customHeight="1">
      <c r="A6" s="4" t="s">
        <v>158</v>
      </c>
      <c r="B6" s="5"/>
      <c r="C6" s="5"/>
      <c r="D6" s="5"/>
      <c r="E6" s="5"/>
      <c r="F6" s="5"/>
    </row>
    <row r="7" spans="1:6" s="3" customFormat="1" ht="9" customHeight="1">
      <c r="A7" s="6" t="s">
        <v>3</v>
      </c>
      <c r="B7" s="5"/>
      <c r="C7" s="5"/>
      <c r="D7" s="5"/>
      <c r="E7" s="5"/>
      <c r="F7" s="5"/>
    </row>
    <row r="8" spans="1:6" s="3" customFormat="1" ht="12.75">
      <c r="A8" s="7"/>
      <c r="B8" s="7"/>
      <c r="C8" s="2"/>
      <c r="D8" s="7"/>
      <c r="E8" s="7"/>
      <c r="F8" s="2" t="s">
        <v>4</v>
      </c>
    </row>
    <row r="9" spans="1:6" s="3" customFormat="1" ht="12.75" customHeight="1">
      <c r="A9" s="242" t="s">
        <v>5</v>
      </c>
      <c r="B9" s="243" t="s">
        <v>159</v>
      </c>
      <c r="C9" s="244" t="s">
        <v>7</v>
      </c>
      <c r="D9" s="242" t="s">
        <v>160</v>
      </c>
      <c r="E9" s="243" t="s">
        <v>9</v>
      </c>
      <c r="F9" s="243"/>
    </row>
    <row r="10" spans="1:6" s="3" customFormat="1" ht="25.5">
      <c r="A10" s="242"/>
      <c r="B10" s="243"/>
      <c r="C10" s="244"/>
      <c r="D10" s="242"/>
      <c r="E10" s="8" t="s">
        <v>161</v>
      </c>
      <c r="F10" s="9" t="s">
        <v>162</v>
      </c>
    </row>
    <row r="11" spans="1:6" s="3" customFormat="1" ht="12.75">
      <c r="A11" s="10">
        <v>1</v>
      </c>
      <c r="B11" s="11">
        <v>2</v>
      </c>
      <c r="C11" s="12">
        <v>3</v>
      </c>
      <c r="D11" s="10">
        <v>4</v>
      </c>
      <c r="E11" s="13">
        <v>5</v>
      </c>
      <c r="F11" s="11">
        <v>6</v>
      </c>
    </row>
    <row r="12" spans="1:6" s="14" customFormat="1" ht="14.25" customHeight="1">
      <c r="A12" s="236" t="s">
        <v>163</v>
      </c>
      <c r="B12" s="236"/>
      <c r="C12" s="236"/>
      <c r="D12" s="236"/>
      <c r="E12" s="236"/>
      <c r="F12" s="236"/>
    </row>
    <row r="13" spans="1:6" s="3" customFormat="1" ht="15.75">
      <c r="A13" s="15">
        <v>200000</v>
      </c>
      <c r="B13" s="16" t="s">
        <v>164</v>
      </c>
      <c r="C13" s="17">
        <v>0</v>
      </c>
      <c r="D13" s="18">
        <f>D18</f>
        <v>-800000</v>
      </c>
      <c r="E13" s="19">
        <f>E18</f>
        <v>800000</v>
      </c>
      <c r="F13" s="20">
        <f>F18</f>
        <v>800000</v>
      </c>
    </row>
    <row r="14" spans="1:6" s="3" customFormat="1" ht="0.75" customHeight="1">
      <c r="A14" s="21">
        <v>203000</v>
      </c>
      <c r="B14" s="22" t="s">
        <v>165</v>
      </c>
      <c r="C14" s="23">
        <v>0</v>
      </c>
      <c r="D14" s="24">
        <v>0</v>
      </c>
      <c r="E14" s="25">
        <v>0</v>
      </c>
      <c r="F14" s="26">
        <v>0</v>
      </c>
    </row>
    <row r="15" spans="1:6" s="3" customFormat="1" ht="47.25" hidden="1">
      <c r="A15" s="21">
        <v>205000</v>
      </c>
      <c r="B15" s="22" t="s">
        <v>166</v>
      </c>
      <c r="C15" s="23">
        <v>0</v>
      </c>
      <c r="D15" s="24">
        <v>0</v>
      </c>
      <c r="E15" s="25">
        <v>0</v>
      </c>
      <c r="F15" s="26">
        <v>0</v>
      </c>
    </row>
    <row r="16" spans="1:6" s="3" customFormat="1" ht="15.75" hidden="1">
      <c r="A16" s="27">
        <v>205100</v>
      </c>
      <c r="B16" s="28" t="s">
        <v>167</v>
      </c>
      <c r="C16" s="23">
        <v>0</v>
      </c>
      <c r="D16" s="29">
        <v>0</v>
      </c>
      <c r="E16" s="29">
        <v>0</v>
      </c>
      <c r="F16" s="30">
        <v>0</v>
      </c>
    </row>
    <row r="17" spans="1:6" s="3" customFormat="1" ht="15.75" hidden="1">
      <c r="A17" s="27">
        <v>205200</v>
      </c>
      <c r="B17" s="28" t="s">
        <v>168</v>
      </c>
      <c r="C17" s="23">
        <v>0</v>
      </c>
      <c r="D17" s="29">
        <v>0</v>
      </c>
      <c r="E17" s="29">
        <v>0</v>
      </c>
      <c r="F17" s="30">
        <v>0</v>
      </c>
    </row>
    <row r="18" spans="1:6" s="3" customFormat="1" ht="47.25">
      <c r="A18" s="21">
        <v>208000</v>
      </c>
      <c r="B18" s="22" t="s">
        <v>169</v>
      </c>
      <c r="C18" s="23">
        <v>0</v>
      </c>
      <c r="D18" s="24">
        <f>D21</f>
        <v>-800000</v>
      </c>
      <c r="E18" s="24">
        <f>E21</f>
        <v>800000</v>
      </c>
      <c r="F18" s="24">
        <f>F21</f>
        <v>800000</v>
      </c>
    </row>
    <row r="19" spans="1:6" s="3" customFormat="1" ht="0.75" customHeight="1">
      <c r="A19" s="27">
        <v>208100</v>
      </c>
      <c r="B19" s="28" t="s">
        <v>167</v>
      </c>
      <c r="C19" s="23">
        <v>0</v>
      </c>
      <c r="D19" s="29">
        <v>0</v>
      </c>
      <c r="E19" s="31">
        <v>0</v>
      </c>
      <c r="F19" s="30">
        <v>0</v>
      </c>
    </row>
    <row r="20" spans="1:6" s="3" customFormat="1" ht="15.75" hidden="1">
      <c r="A20" s="27">
        <v>208200</v>
      </c>
      <c r="B20" s="28" t="s">
        <v>168</v>
      </c>
      <c r="C20" s="23">
        <v>0</v>
      </c>
      <c r="D20" s="29">
        <v>0</v>
      </c>
      <c r="E20" s="31">
        <v>0</v>
      </c>
      <c r="F20" s="30">
        <v>0</v>
      </c>
    </row>
    <row r="21" spans="1:6" s="3" customFormat="1" ht="63">
      <c r="A21" s="32">
        <v>208400</v>
      </c>
      <c r="B21" s="33" t="s">
        <v>170</v>
      </c>
      <c r="C21" s="23">
        <v>0</v>
      </c>
      <c r="D21" s="24">
        <f>D22</f>
        <v>-800000</v>
      </c>
      <c r="E21" s="24">
        <f>E22</f>
        <v>800000</v>
      </c>
      <c r="F21" s="26">
        <f>E21</f>
        <v>800000</v>
      </c>
    </row>
    <row r="22" spans="1:6" s="3" customFormat="1" ht="31.5">
      <c r="A22" s="34"/>
      <c r="B22" s="35" t="s">
        <v>171</v>
      </c>
      <c r="C22" s="36">
        <v>0</v>
      </c>
      <c r="D22" s="24">
        <v>-800000</v>
      </c>
      <c r="E22" s="25">
        <v>800000</v>
      </c>
      <c r="F22" s="26">
        <f>E22</f>
        <v>800000</v>
      </c>
    </row>
    <row r="23" spans="1:6" s="3" customFormat="1" ht="18" customHeight="1">
      <c r="A23" s="37" t="s">
        <v>153</v>
      </c>
      <c r="B23" s="38" t="s">
        <v>172</v>
      </c>
      <c r="C23" s="39">
        <v>0</v>
      </c>
      <c r="D23" s="40">
        <f>D13</f>
        <v>-800000</v>
      </c>
      <c r="E23" s="40">
        <f>E13</f>
        <v>800000</v>
      </c>
      <c r="F23" s="40">
        <f>F13</f>
        <v>800000</v>
      </c>
    </row>
    <row r="24" spans="1:6" s="3" customFormat="1" ht="15.75">
      <c r="A24" s="237" t="s">
        <v>173</v>
      </c>
      <c r="B24" s="237"/>
      <c r="C24" s="237"/>
      <c r="D24" s="237"/>
      <c r="E24" s="237"/>
      <c r="F24" s="237"/>
    </row>
    <row r="25" spans="1:6" s="3" customFormat="1" ht="31.5">
      <c r="A25" s="15">
        <v>600000</v>
      </c>
      <c r="B25" s="16" t="s">
        <v>174</v>
      </c>
      <c r="C25" s="17">
        <v>0</v>
      </c>
      <c r="D25" s="18">
        <f>D26</f>
        <v>-800000</v>
      </c>
      <c r="E25" s="18">
        <f>E26</f>
        <v>800000</v>
      </c>
      <c r="F25" s="18">
        <f>F26</f>
        <v>800000</v>
      </c>
    </row>
    <row r="26" spans="1:6" s="3" customFormat="1" ht="30" customHeight="1">
      <c r="A26" s="21">
        <v>602000</v>
      </c>
      <c r="B26" s="22" t="s">
        <v>175</v>
      </c>
      <c r="C26" s="23">
        <v>0</v>
      </c>
      <c r="D26" s="24">
        <f>D29</f>
        <v>-800000</v>
      </c>
      <c r="E26" s="24">
        <f>E18</f>
        <v>800000</v>
      </c>
      <c r="F26" s="24">
        <f>F29</f>
        <v>800000</v>
      </c>
    </row>
    <row r="27" spans="1:6" s="3" customFormat="1" ht="15.75" hidden="1">
      <c r="A27" s="21">
        <v>602100</v>
      </c>
      <c r="B27" s="22" t="s">
        <v>167</v>
      </c>
      <c r="C27" s="23">
        <v>0</v>
      </c>
      <c r="D27" s="24">
        <v>0</v>
      </c>
      <c r="E27" s="25">
        <v>0</v>
      </c>
      <c r="F27" s="26">
        <v>0</v>
      </c>
    </row>
    <row r="28" spans="1:6" s="3" customFormat="1" ht="15.75" hidden="1">
      <c r="A28" s="21">
        <v>602200</v>
      </c>
      <c r="B28" s="22" t="s">
        <v>168</v>
      </c>
      <c r="C28" s="23">
        <v>0</v>
      </c>
      <c r="D28" s="25">
        <v>0</v>
      </c>
      <c r="E28" s="25">
        <v>0</v>
      </c>
      <c r="F28" s="26">
        <v>0</v>
      </c>
    </row>
    <row r="29" spans="1:6" s="3" customFormat="1" ht="63">
      <c r="A29" s="32">
        <v>602400</v>
      </c>
      <c r="B29" s="33" t="s">
        <v>170</v>
      </c>
      <c r="C29" s="23">
        <v>0</v>
      </c>
      <c r="D29" s="24">
        <f t="shared" ref="D29:E31" si="0">D21</f>
        <v>-800000</v>
      </c>
      <c r="E29" s="25">
        <f t="shared" si="0"/>
        <v>800000</v>
      </c>
      <c r="F29" s="26">
        <f>E29</f>
        <v>800000</v>
      </c>
    </row>
    <row r="30" spans="1:6" s="3" customFormat="1" ht="24">
      <c r="A30" s="34"/>
      <c r="B30" s="41" t="s">
        <v>176</v>
      </c>
      <c r="C30" s="36">
        <v>0</v>
      </c>
      <c r="D30" s="24">
        <f t="shared" si="0"/>
        <v>-800000</v>
      </c>
      <c r="E30" s="25">
        <f t="shared" si="0"/>
        <v>800000</v>
      </c>
      <c r="F30" s="26">
        <f>E30</f>
        <v>800000</v>
      </c>
    </row>
    <row r="31" spans="1:6" s="3" customFormat="1" ht="15.75">
      <c r="A31" s="37" t="str">
        <f>A23</f>
        <v>Х</v>
      </c>
      <c r="B31" s="38" t="s">
        <v>172</v>
      </c>
      <c r="C31" s="39">
        <v>0</v>
      </c>
      <c r="D31" s="40">
        <f t="shared" si="0"/>
        <v>-800000</v>
      </c>
      <c r="E31" s="42">
        <f t="shared" si="0"/>
        <v>800000</v>
      </c>
      <c r="F31" s="43">
        <f>E31</f>
        <v>800000</v>
      </c>
    </row>
    <row r="32" spans="1:6" s="3" customFormat="1" ht="15.75">
      <c r="A32" s="44"/>
      <c r="B32" s="45"/>
      <c r="C32" s="46"/>
      <c r="D32" s="46"/>
      <c r="E32" s="46"/>
      <c r="F32" s="46"/>
    </row>
    <row r="33" spans="1:6" s="3" customFormat="1" ht="15" customHeight="1">
      <c r="A33" s="47"/>
      <c r="B33" s="48"/>
      <c r="C33" s="47"/>
      <c r="D33" s="47"/>
      <c r="E33" s="47"/>
      <c r="F33" s="47"/>
    </row>
    <row r="34" spans="1:6" s="3" customFormat="1" ht="32.25" customHeight="1">
      <c r="A34" s="238" t="s">
        <v>155</v>
      </c>
      <c r="B34" s="238"/>
      <c r="C34" s="49"/>
      <c r="D34" s="50"/>
      <c r="E34" s="51" t="s">
        <v>156</v>
      </c>
      <c r="F34" s="52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5"/>
  <sheetViews>
    <sheetView tabSelected="1" view="pageBreakPreview" topLeftCell="B99" zoomScaleNormal="115" zoomScaleSheetLayoutView="100" zoomScalePageLayoutView="95" workbookViewId="0">
      <selection activeCell="G106" sqref="G106"/>
    </sheetView>
  </sheetViews>
  <sheetFormatPr defaultRowHeight="15"/>
  <cols>
    <col min="1" max="1" width="8.85546875" style="201" hidden="1" customWidth="1"/>
    <col min="2" max="2" width="8.42578125" style="201" customWidth="1"/>
    <col min="3" max="3" width="8.28515625" style="201" customWidth="1"/>
    <col min="4" max="4" width="8.7109375" style="201" customWidth="1"/>
    <col min="5" max="5" width="38.85546875" style="201" customWidth="1"/>
    <col min="6" max="6" width="11.140625" style="201" customWidth="1"/>
    <col min="7" max="7" width="13.140625" style="201" bestFit="1" customWidth="1"/>
    <col min="8" max="8" width="11.28515625" style="201" customWidth="1"/>
    <col min="9" max="9" width="10.140625" style="201" customWidth="1"/>
    <col min="10" max="10" width="9.7109375" style="201" customWidth="1"/>
    <col min="11" max="11" width="10.5703125" style="197" customWidth="1"/>
    <col min="12" max="12" width="11.28515625" style="197" customWidth="1"/>
    <col min="13" max="15" width="9.7109375" style="197" customWidth="1"/>
    <col min="16" max="16" width="11.85546875" style="197" customWidth="1"/>
    <col min="17" max="17" width="12.7109375" style="197" customWidth="1"/>
    <col min="18" max="19" width="8.85546875" style="201" hidden="1" customWidth="1"/>
    <col min="20" max="20" width="15.42578125" style="201" customWidth="1"/>
    <col min="21" max="256" width="9.140625" style="201" customWidth="1"/>
    <col min="257" max="257" width="9.140625" style="201" hidden="1" customWidth="1"/>
    <col min="258" max="258" width="6.5703125" style="201" customWidth="1"/>
    <col min="259" max="259" width="9.140625" style="201" hidden="1" customWidth="1"/>
    <col min="260" max="260" width="6.5703125" style="201" customWidth="1"/>
    <col min="261" max="261" width="28.5703125" style="201" customWidth="1"/>
    <col min="262" max="262" width="8" style="201" customWidth="1"/>
    <col min="263" max="263" width="7.7109375" style="201" customWidth="1"/>
    <col min="264" max="264" width="8" style="201" customWidth="1"/>
    <col min="265" max="272" width="7" style="201" customWidth="1"/>
    <col min="273" max="273" width="9.140625" style="201" customWidth="1"/>
    <col min="274" max="275" width="9.140625" style="201" hidden="1" customWidth="1"/>
    <col min="276" max="512" width="9.140625" style="201" customWidth="1"/>
    <col min="513" max="513" width="9.140625" style="201" hidden="1" customWidth="1"/>
    <col min="514" max="514" width="6.5703125" style="201" customWidth="1"/>
    <col min="515" max="515" width="9.140625" style="201" hidden="1" customWidth="1"/>
    <col min="516" max="516" width="6.5703125" style="201" customWidth="1"/>
    <col min="517" max="517" width="28.5703125" style="201" customWidth="1"/>
    <col min="518" max="518" width="8" style="201" customWidth="1"/>
    <col min="519" max="519" width="7.7109375" style="201" customWidth="1"/>
    <col min="520" max="520" width="8" style="201" customWidth="1"/>
    <col min="521" max="528" width="7" style="201" customWidth="1"/>
    <col min="529" max="529" width="9.140625" style="201" customWidth="1"/>
    <col min="530" max="531" width="9.140625" style="201" hidden="1" customWidth="1"/>
    <col min="532" max="768" width="9.140625" style="201" customWidth="1"/>
    <col min="769" max="769" width="9.140625" style="201" hidden="1" customWidth="1"/>
    <col min="770" max="770" width="6.5703125" style="201" customWidth="1"/>
    <col min="771" max="771" width="9.140625" style="201" hidden="1" customWidth="1"/>
    <col min="772" max="772" width="6.5703125" style="201" customWidth="1"/>
    <col min="773" max="773" width="28.5703125" style="201" customWidth="1"/>
    <col min="774" max="774" width="8" style="201" customWidth="1"/>
    <col min="775" max="775" width="7.7109375" style="201" customWidth="1"/>
    <col min="776" max="776" width="8" style="201" customWidth="1"/>
    <col min="777" max="784" width="7" style="201" customWidth="1"/>
    <col min="785" max="785" width="9.140625" style="201" customWidth="1"/>
    <col min="786" max="787" width="9.140625" style="201" hidden="1" customWidth="1"/>
    <col min="788" max="1025" width="9.140625" style="201" customWidth="1"/>
    <col min="1026" max="16384" width="9.140625" style="168"/>
  </cols>
  <sheetData>
    <row r="1" spans="1:20" s="199" customFormat="1" ht="15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5"/>
      <c r="L1" s="245" t="s">
        <v>177</v>
      </c>
      <c r="M1" s="245"/>
      <c r="N1" s="245"/>
      <c r="O1" s="245"/>
      <c r="P1" s="245"/>
      <c r="Q1" s="245"/>
      <c r="R1" s="84"/>
    </row>
    <row r="2" spans="1:20" s="87" customFormat="1" ht="15" customHeight="1">
      <c r="A2" s="86"/>
      <c r="B2" s="86"/>
      <c r="D2" s="88"/>
      <c r="E2" s="88"/>
      <c r="F2" s="88"/>
      <c r="G2" s="88"/>
      <c r="H2" s="89"/>
      <c r="J2" s="89"/>
      <c r="K2" s="255" t="s">
        <v>343</v>
      </c>
      <c r="L2" s="255"/>
      <c r="M2" s="255"/>
      <c r="N2" s="255"/>
      <c r="O2" s="255"/>
      <c r="P2" s="255"/>
      <c r="Q2" s="255"/>
    </row>
    <row r="3" spans="1:20" s="87" customFormat="1" ht="12" customHeight="1">
      <c r="A3" s="86"/>
      <c r="B3" s="86"/>
      <c r="D3" s="90"/>
      <c r="E3" s="90"/>
      <c r="F3" s="90"/>
      <c r="G3" s="90"/>
      <c r="H3" s="91"/>
      <c r="I3" s="89"/>
      <c r="J3" s="89"/>
      <c r="K3" s="255" t="s">
        <v>316</v>
      </c>
      <c r="L3" s="255"/>
      <c r="M3" s="255"/>
      <c r="N3" s="255"/>
      <c r="O3" s="255"/>
      <c r="P3" s="255"/>
      <c r="Q3" s="255"/>
    </row>
    <row r="4" spans="1:20" s="199" customFormat="1" ht="28.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92"/>
      <c r="L4" s="92"/>
      <c r="M4" s="254" t="s">
        <v>347</v>
      </c>
      <c r="N4" s="254"/>
      <c r="O4" s="254"/>
      <c r="P4" s="254"/>
      <c r="Q4" s="254"/>
      <c r="R4" s="84"/>
    </row>
    <row r="5" spans="1:20" s="199" customFormat="1" ht="38.25" customHeight="1">
      <c r="A5" s="84"/>
      <c r="B5" s="246" t="s">
        <v>318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84"/>
    </row>
    <row r="6" spans="1:20" s="199" customFormat="1" ht="19.5" customHeight="1">
      <c r="A6" s="84"/>
      <c r="B6" s="247" t="s">
        <v>158</v>
      </c>
      <c r="C6" s="247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84"/>
    </row>
    <row r="7" spans="1:20" s="199" customFormat="1" ht="11.25" customHeight="1">
      <c r="A7" s="84"/>
      <c r="B7" s="248" t="s">
        <v>3</v>
      </c>
      <c r="C7" s="248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 t="s">
        <v>4</v>
      </c>
      <c r="R7" s="84"/>
    </row>
    <row r="8" spans="1:20" s="96" customFormat="1" ht="15.75" customHeight="1">
      <c r="A8" s="95"/>
      <c r="B8" s="249" t="s">
        <v>178</v>
      </c>
      <c r="C8" s="249" t="s">
        <v>179</v>
      </c>
      <c r="D8" s="249" t="s">
        <v>180</v>
      </c>
      <c r="E8" s="249" t="s">
        <v>181</v>
      </c>
      <c r="F8" s="250" t="s">
        <v>160</v>
      </c>
      <c r="G8" s="250"/>
      <c r="H8" s="250"/>
      <c r="I8" s="250"/>
      <c r="J8" s="250"/>
      <c r="K8" s="251" t="s">
        <v>9</v>
      </c>
      <c r="L8" s="251"/>
      <c r="M8" s="251"/>
      <c r="N8" s="251"/>
      <c r="O8" s="251"/>
      <c r="P8" s="251"/>
      <c r="Q8" s="252" t="s">
        <v>182</v>
      </c>
      <c r="R8" s="95"/>
    </row>
    <row r="9" spans="1:20" s="96" customFormat="1" ht="20.25" customHeight="1">
      <c r="A9" s="95"/>
      <c r="B9" s="249"/>
      <c r="C9" s="249"/>
      <c r="D9" s="249"/>
      <c r="E9" s="249"/>
      <c r="F9" s="251" t="s">
        <v>10</v>
      </c>
      <c r="G9" s="249" t="s">
        <v>183</v>
      </c>
      <c r="H9" s="249" t="s">
        <v>184</v>
      </c>
      <c r="I9" s="249"/>
      <c r="J9" s="253" t="s">
        <v>185</v>
      </c>
      <c r="K9" s="251" t="str">
        <f>F9</f>
        <v>усього</v>
      </c>
      <c r="L9" s="249" t="s">
        <v>186</v>
      </c>
      <c r="M9" s="249" t="s">
        <v>183</v>
      </c>
      <c r="N9" s="249" t="s">
        <v>184</v>
      </c>
      <c r="O9" s="249"/>
      <c r="P9" s="249" t="s">
        <v>185</v>
      </c>
      <c r="Q9" s="252"/>
      <c r="R9" s="95"/>
    </row>
    <row r="10" spans="1:20" s="96" customFormat="1" ht="108.75" customHeight="1">
      <c r="A10" s="95"/>
      <c r="B10" s="249"/>
      <c r="C10" s="249"/>
      <c r="D10" s="249"/>
      <c r="E10" s="249"/>
      <c r="F10" s="251"/>
      <c r="G10" s="249"/>
      <c r="H10" s="218" t="s">
        <v>187</v>
      </c>
      <c r="I10" s="218" t="s">
        <v>188</v>
      </c>
      <c r="J10" s="253"/>
      <c r="K10" s="251"/>
      <c r="L10" s="249"/>
      <c r="M10" s="249"/>
      <c r="N10" s="218" t="s">
        <v>187</v>
      </c>
      <c r="O10" s="218" t="s">
        <v>188</v>
      </c>
      <c r="P10" s="249"/>
      <c r="Q10" s="252"/>
      <c r="R10" s="95"/>
    </row>
    <row r="11" spans="1:20" s="96" customFormat="1" ht="15.75" customHeight="1">
      <c r="A11" s="95"/>
      <c r="B11" s="218">
        <v>1</v>
      </c>
      <c r="C11" s="97">
        <v>2</v>
      </c>
      <c r="D11" s="97">
        <v>3</v>
      </c>
      <c r="E11" s="218">
        <v>4</v>
      </c>
      <c r="F11" s="218">
        <v>5</v>
      </c>
      <c r="G11" s="218">
        <v>6</v>
      </c>
      <c r="H11" s="218">
        <v>7</v>
      </c>
      <c r="I11" s="218">
        <v>8</v>
      </c>
      <c r="J11" s="219">
        <v>9</v>
      </c>
      <c r="K11" s="218">
        <v>10</v>
      </c>
      <c r="L11" s="218">
        <v>11</v>
      </c>
      <c r="M11" s="218">
        <v>12</v>
      </c>
      <c r="N11" s="218">
        <v>13</v>
      </c>
      <c r="O11" s="218">
        <v>14</v>
      </c>
      <c r="P11" s="218">
        <v>15</v>
      </c>
      <c r="Q11" s="98">
        <v>16</v>
      </c>
      <c r="R11" s="95"/>
    </row>
    <row r="12" spans="1:20" s="105" customFormat="1" ht="25.5" customHeight="1">
      <c r="A12" s="99"/>
      <c r="B12" s="100" t="s">
        <v>189</v>
      </c>
      <c r="C12" s="101"/>
      <c r="D12" s="102"/>
      <c r="E12" s="103" t="s">
        <v>190</v>
      </c>
      <c r="F12" s="104">
        <f t="shared" ref="F12:Q12" si="0">F13</f>
        <v>81361807</v>
      </c>
      <c r="G12" s="104">
        <f t="shared" si="0"/>
        <v>81361807</v>
      </c>
      <c r="H12" s="104">
        <f t="shared" si="0"/>
        <v>53216304</v>
      </c>
      <c r="I12" s="104">
        <f t="shared" si="0"/>
        <v>6917255</v>
      </c>
      <c r="J12" s="104">
        <f t="shared" si="0"/>
        <v>0</v>
      </c>
      <c r="K12" s="104">
        <f t="shared" si="0"/>
        <v>4288901</v>
      </c>
      <c r="L12" s="104">
        <f t="shared" si="0"/>
        <v>3150000</v>
      </c>
      <c r="M12" s="104">
        <f t="shared" si="0"/>
        <v>1138901</v>
      </c>
      <c r="N12" s="104">
        <f t="shared" si="0"/>
        <v>0</v>
      </c>
      <c r="O12" s="104">
        <f t="shared" si="0"/>
        <v>0</v>
      </c>
      <c r="P12" s="104">
        <f t="shared" si="0"/>
        <v>3150000</v>
      </c>
      <c r="Q12" s="104">
        <f t="shared" si="0"/>
        <v>85650708</v>
      </c>
      <c r="R12" s="99"/>
      <c r="T12" s="120">
        <f>85650708-Q12</f>
        <v>0</v>
      </c>
    </row>
    <row r="13" spans="1:20" s="96" customFormat="1" ht="25.5" customHeight="1">
      <c r="A13" s="95"/>
      <c r="B13" s="106" t="s">
        <v>191</v>
      </c>
      <c r="C13" s="107"/>
      <c r="D13" s="217"/>
      <c r="E13" s="54" t="s">
        <v>190</v>
      </c>
      <c r="F13" s="108">
        <f t="shared" ref="F13:Q13" si="1">F14+F17+F36+F41+F60+F64+F67+F70+F82</f>
        <v>81361807</v>
      </c>
      <c r="G13" s="108">
        <f t="shared" si="1"/>
        <v>81361807</v>
      </c>
      <c r="H13" s="108">
        <f t="shared" si="1"/>
        <v>53216304</v>
      </c>
      <c r="I13" s="108">
        <f t="shared" si="1"/>
        <v>6917255</v>
      </c>
      <c r="J13" s="108">
        <f t="shared" si="1"/>
        <v>0</v>
      </c>
      <c r="K13" s="108">
        <f t="shared" si="1"/>
        <v>4288901</v>
      </c>
      <c r="L13" s="108">
        <f t="shared" si="1"/>
        <v>3150000</v>
      </c>
      <c r="M13" s="108">
        <f t="shared" si="1"/>
        <v>1138901</v>
      </c>
      <c r="N13" s="108">
        <f t="shared" si="1"/>
        <v>0</v>
      </c>
      <c r="O13" s="108">
        <f t="shared" si="1"/>
        <v>0</v>
      </c>
      <c r="P13" s="108">
        <f t="shared" si="1"/>
        <v>3150000</v>
      </c>
      <c r="Q13" s="108">
        <f t="shared" si="1"/>
        <v>85650708</v>
      </c>
      <c r="R13" s="108" t="e">
        <f>R14+R17+R36+R41+R60+R64+R67+R70+#REF!+#REF!+#REF!+R82+#REF!</f>
        <v>#REF!</v>
      </c>
      <c r="S13" s="108" t="e">
        <f>S14+S17+S36+S41+S60+S64+S67+S70+#REF!+#REF!+#REF!+S82+#REF!</f>
        <v>#REF!</v>
      </c>
    </row>
    <row r="14" spans="1:20" s="96" customFormat="1" ht="16.899999999999999" customHeight="1">
      <c r="A14" s="95"/>
      <c r="B14" s="106"/>
      <c r="C14" s="106" t="s">
        <v>192</v>
      </c>
      <c r="D14" s="217"/>
      <c r="E14" s="54" t="s">
        <v>193</v>
      </c>
      <c r="F14" s="108">
        <f>F15+F16</f>
        <v>15198000</v>
      </c>
      <c r="G14" s="108">
        <f t="shared" ref="G14:Q14" si="2">G15+G16</f>
        <v>15198000</v>
      </c>
      <c r="H14" s="108">
        <f t="shared" si="2"/>
        <v>11665000</v>
      </c>
      <c r="I14" s="108">
        <f t="shared" si="2"/>
        <v>440000</v>
      </c>
      <c r="J14" s="108">
        <f t="shared" si="2"/>
        <v>0</v>
      </c>
      <c r="K14" s="108">
        <f t="shared" si="2"/>
        <v>0</v>
      </c>
      <c r="L14" s="108">
        <f t="shared" si="2"/>
        <v>0</v>
      </c>
      <c r="M14" s="108">
        <f t="shared" si="2"/>
        <v>0</v>
      </c>
      <c r="N14" s="108">
        <f t="shared" si="2"/>
        <v>0</v>
      </c>
      <c r="O14" s="108">
        <f t="shared" si="2"/>
        <v>0</v>
      </c>
      <c r="P14" s="108">
        <f t="shared" si="2"/>
        <v>0</v>
      </c>
      <c r="Q14" s="108">
        <f t="shared" si="2"/>
        <v>15198000</v>
      </c>
      <c r="R14" s="108" t="e">
        <f>#REF!+R15</f>
        <v>#REF!</v>
      </c>
      <c r="S14" s="108" t="e">
        <f>#REF!+S15</f>
        <v>#REF!</v>
      </c>
    </row>
    <row r="15" spans="1:20" s="96" customFormat="1" ht="39" customHeight="1">
      <c r="A15" s="95"/>
      <c r="B15" s="109" t="s">
        <v>194</v>
      </c>
      <c r="C15" s="218" t="s">
        <v>195</v>
      </c>
      <c r="D15" s="218" t="s">
        <v>196</v>
      </c>
      <c r="E15" s="110" t="s">
        <v>197</v>
      </c>
      <c r="F15" s="111">
        <f>G15</f>
        <v>15178000</v>
      </c>
      <c r="G15" s="112">
        <f>13878000+1300000</f>
        <v>15178000</v>
      </c>
      <c r="H15" s="112">
        <f>10765000+900000</f>
        <v>11665000</v>
      </c>
      <c r="I15" s="112">
        <f>150000+70000+70000+150000</f>
        <v>440000</v>
      </c>
      <c r="J15" s="111">
        <v>0</v>
      </c>
      <c r="K15" s="113">
        <f>L15</f>
        <v>0</v>
      </c>
      <c r="L15" s="256">
        <v>0</v>
      </c>
      <c r="M15" s="111">
        <v>0</v>
      </c>
      <c r="N15" s="111">
        <v>0</v>
      </c>
      <c r="O15" s="111">
        <v>0</v>
      </c>
      <c r="P15" s="111">
        <f>L15</f>
        <v>0</v>
      </c>
      <c r="Q15" s="114">
        <f>F15+K15</f>
        <v>15178000</v>
      </c>
      <c r="R15" s="95"/>
    </row>
    <row r="16" spans="1:20" s="96" customFormat="1" ht="30" customHeight="1">
      <c r="A16" s="95"/>
      <c r="B16" s="115" t="s">
        <v>306</v>
      </c>
      <c r="C16" s="115" t="s">
        <v>298</v>
      </c>
      <c r="D16" s="116" t="s">
        <v>292</v>
      </c>
      <c r="E16" s="117" t="s">
        <v>307</v>
      </c>
      <c r="F16" s="111">
        <f>G16</f>
        <v>20000</v>
      </c>
      <c r="G16" s="53">
        <v>20000</v>
      </c>
      <c r="H16" s="53">
        <v>0</v>
      </c>
      <c r="I16" s="53">
        <v>0</v>
      </c>
      <c r="J16" s="111">
        <v>0</v>
      </c>
      <c r="K16" s="111">
        <v>0</v>
      </c>
      <c r="L16" s="53">
        <v>0</v>
      </c>
      <c r="M16" s="111">
        <v>0</v>
      </c>
      <c r="N16" s="111">
        <v>0</v>
      </c>
      <c r="O16" s="111">
        <v>0</v>
      </c>
      <c r="P16" s="111">
        <v>0</v>
      </c>
      <c r="Q16" s="114">
        <f>F16+K16</f>
        <v>20000</v>
      </c>
      <c r="R16" s="168"/>
    </row>
    <row r="17" spans="1:20" s="96" customFormat="1" ht="15" customHeight="1">
      <c r="A17" s="95"/>
      <c r="B17" s="217"/>
      <c r="C17" s="217">
        <v>1000</v>
      </c>
      <c r="D17" s="217"/>
      <c r="E17" s="118" t="s">
        <v>198</v>
      </c>
      <c r="F17" s="119">
        <f>F18+F19+F22+F26+F34+F29</f>
        <v>51755110</v>
      </c>
      <c r="G17" s="119">
        <f t="shared" ref="G17:Q17" si="3">G18+G19+G22+G26+G34+G29</f>
        <v>51755110</v>
      </c>
      <c r="H17" s="119">
        <f t="shared" si="3"/>
        <v>36847479</v>
      </c>
      <c r="I17" s="119">
        <f t="shared" si="3"/>
        <v>3914255</v>
      </c>
      <c r="J17" s="119">
        <f t="shared" si="3"/>
        <v>0</v>
      </c>
      <c r="K17" s="119">
        <f t="shared" si="3"/>
        <v>1226901</v>
      </c>
      <c r="L17" s="119">
        <f t="shared" si="3"/>
        <v>150000</v>
      </c>
      <c r="M17" s="119">
        <f t="shared" si="3"/>
        <v>1076901</v>
      </c>
      <c r="N17" s="119">
        <f t="shared" si="3"/>
        <v>0</v>
      </c>
      <c r="O17" s="119">
        <f t="shared" si="3"/>
        <v>0</v>
      </c>
      <c r="P17" s="119">
        <f t="shared" si="3"/>
        <v>150000</v>
      </c>
      <c r="Q17" s="119">
        <f t="shared" si="3"/>
        <v>52982011</v>
      </c>
      <c r="R17" s="95"/>
      <c r="T17" s="120"/>
    </row>
    <row r="18" spans="1:20" s="96" customFormat="1" ht="21" customHeight="1">
      <c r="A18" s="95"/>
      <c r="B18" s="55" t="s">
        <v>199</v>
      </c>
      <c r="C18" s="55" t="s">
        <v>200</v>
      </c>
      <c r="D18" s="55" t="s">
        <v>201</v>
      </c>
      <c r="E18" s="56" t="s">
        <v>202</v>
      </c>
      <c r="F18" s="124">
        <f>G18</f>
        <v>12562700</v>
      </c>
      <c r="G18" s="157">
        <f>10328200-495500+2730000</f>
        <v>12562700</v>
      </c>
      <c r="H18" s="157">
        <f>6920000+900000</f>
        <v>7820000</v>
      </c>
      <c r="I18" s="157">
        <f>1025000-300000+400000+550000</f>
        <v>1675000</v>
      </c>
      <c r="J18" s="158">
        <v>0</v>
      </c>
      <c r="K18" s="124">
        <f>M18+L18</f>
        <v>664000</v>
      </c>
      <c r="L18" s="124">
        <f>150000</f>
        <v>150000</v>
      </c>
      <c r="M18" s="157">
        <v>514000</v>
      </c>
      <c r="N18" s="124">
        <v>0</v>
      </c>
      <c r="O18" s="124">
        <v>0</v>
      </c>
      <c r="P18" s="124">
        <f>L18</f>
        <v>150000</v>
      </c>
      <c r="Q18" s="123">
        <f>F18+K18</f>
        <v>13226700</v>
      </c>
      <c r="R18" s="95"/>
    </row>
    <row r="19" spans="1:20" s="96" customFormat="1" ht="36" customHeight="1">
      <c r="A19" s="95"/>
      <c r="B19" s="55" t="s">
        <v>204</v>
      </c>
      <c r="C19" s="55" t="s">
        <v>205</v>
      </c>
      <c r="D19" s="55" t="s">
        <v>206</v>
      </c>
      <c r="E19" s="56" t="s">
        <v>319</v>
      </c>
      <c r="F19" s="124">
        <f t="shared" ref="F19:Q19" si="4">F20+F21</f>
        <v>12748900</v>
      </c>
      <c r="G19" s="124">
        <f t="shared" si="4"/>
        <v>12748900</v>
      </c>
      <c r="H19" s="124">
        <f t="shared" si="4"/>
        <v>7390000</v>
      </c>
      <c r="I19" s="124">
        <f t="shared" si="4"/>
        <v>2215000</v>
      </c>
      <c r="J19" s="124">
        <f t="shared" si="4"/>
        <v>0</v>
      </c>
      <c r="K19" s="124">
        <f>M19+L19</f>
        <v>514000</v>
      </c>
      <c r="L19" s="124">
        <f t="shared" si="4"/>
        <v>0</v>
      </c>
      <c r="M19" s="124">
        <f t="shared" si="4"/>
        <v>514000</v>
      </c>
      <c r="N19" s="124">
        <f t="shared" si="4"/>
        <v>0</v>
      </c>
      <c r="O19" s="124">
        <f t="shared" si="4"/>
        <v>0</v>
      </c>
      <c r="P19" s="124">
        <f>L19</f>
        <v>0</v>
      </c>
      <c r="Q19" s="124">
        <f t="shared" si="4"/>
        <v>13262900</v>
      </c>
      <c r="R19" s="95"/>
    </row>
    <row r="20" spans="1:20" s="135" customFormat="1" ht="21" customHeight="1">
      <c r="A20" s="133"/>
      <c r="B20" s="198"/>
      <c r="C20" s="198"/>
      <c r="D20" s="198"/>
      <c r="E20" s="125" t="s">
        <v>203</v>
      </c>
      <c r="F20" s="121">
        <f>G20</f>
        <v>12748900</v>
      </c>
      <c r="G20" s="213">
        <f>10891900-393000+2250000</f>
        <v>12748900</v>
      </c>
      <c r="H20" s="213">
        <f>6890000+500000</f>
        <v>7390000</v>
      </c>
      <c r="I20" s="213">
        <f>1465000+300000+450000</f>
        <v>2215000</v>
      </c>
      <c r="J20" s="122">
        <v>0</v>
      </c>
      <c r="K20" s="124">
        <f>M20+L20</f>
        <v>514000</v>
      </c>
      <c r="L20" s="213">
        <v>0</v>
      </c>
      <c r="M20" s="213">
        <v>514000</v>
      </c>
      <c r="N20" s="121">
        <v>0</v>
      </c>
      <c r="O20" s="121">
        <v>0</v>
      </c>
      <c r="P20" s="121">
        <f>L20</f>
        <v>0</v>
      </c>
      <c r="Q20" s="126">
        <f>F20+K20</f>
        <v>13262900</v>
      </c>
      <c r="R20" s="133"/>
    </row>
    <row r="21" spans="1:20" s="130" customFormat="1" ht="68.25" hidden="1" customHeight="1">
      <c r="A21" s="127"/>
      <c r="B21" s="128"/>
      <c r="C21" s="128"/>
      <c r="D21" s="128"/>
      <c r="E21" s="143" t="s">
        <v>207</v>
      </c>
      <c r="F21" s="144">
        <f>G21</f>
        <v>0</v>
      </c>
      <c r="G21" s="124"/>
      <c r="H21" s="179"/>
      <c r="I21" s="124">
        <v>0</v>
      </c>
      <c r="J21" s="158">
        <v>0</v>
      </c>
      <c r="K21" s="124">
        <f>M21+L21</f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f>L21</f>
        <v>0</v>
      </c>
      <c r="Q21" s="123">
        <f>F21+K21</f>
        <v>0</v>
      </c>
      <c r="R21" s="127"/>
    </row>
    <row r="22" spans="1:20" s="96" customFormat="1" ht="34.5" customHeight="1">
      <c r="A22" s="95"/>
      <c r="B22" s="55" t="s">
        <v>208</v>
      </c>
      <c r="C22" s="55" t="s">
        <v>209</v>
      </c>
      <c r="D22" s="55" t="s">
        <v>206</v>
      </c>
      <c r="E22" s="56" t="s">
        <v>320</v>
      </c>
      <c r="F22" s="124">
        <f>G22</f>
        <v>24818800</v>
      </c>
      <c r="G22" s="179">
        <v>24818800</v>
      </c>
      <c r="H22" s="179">
        <v>20345000</v>
      </c>
      <c r="I22" s="124">
        <v>0</v>
      </c>
      <c r="J22" s="158">
        <v>0</v>
      </c>
      <c r="K22" s="124">
        <v>0</v>
      </c>
      <c r="L22" s="124">
        <v>0</v>
      </c>
      <c r="M22" s="124">
        <v>0</v>
      </c>
      <c r="N22" s="124">
        <v>0</v>
      </c>
      <c r="O22" s="124">
        <v>0</v>
      </c>
      <c r="P22" s="124">
        <f>L22</f>
        <v>0</v>
      </c>
      <c r="Q22" s="123">
        <f>F22+K22</f>
        <v>24818800</v>
      </c>
      <c r="R22" s="95"/>
    </row>
    <row r="23" spans="1:20" s="96" customFormat="1" ht="0.75" customHeight="1">
      <c r="A23" s="95"/>
      <c r="B23" s="218"/>
      <c r="C23" s="218"/>
      <c r="D23" s="218"/>
      <c r="E23" s="56"/>
      <c r="F23" s="124"/>
      <c r="G23" s="124"/>
      <c r="H23" s="124"/>
      <c r="I23" s="124"/>
      <c r="J23" s="158"/>
      <c r="K23" s="124"/>
      <c r="L23" s="124"/>
      <c r="M23" s="124"/>
      <c r="N23" s="124"/>
      <c r="O23" s="124"/>
      <c r="P23" s="124"/>
      <c r="Q23" s="123"/>
      <c r="R23" s="95"/>
    </row>
    <row r="24" spans="1:20" s="96" customFormat="1" ht="29.25" hidden="1" customHeight="1">
      <c r="A24" s="95"/>
      <c r="B24" s="218"/>
      <c r="C24" s="218"/>
      <c r="D24" s="218"/>
      <c r="E24" s="56"/>
      <c r="F24" s="124"/>
      <c r="G24" s="124"/>
      <c r="H24" s="124"/>
      <c r="I24" s="124"/>
      <c r="J24" s="206"/>
      <c r="K24" s="136"/>
      <c r="L24" s="136"/>
      <c r="M24" s="136"/>
      <c r="N24" s="136"/>
      <c r="O24" s="136"/>
      <c r="P24" s="136"/>
      <c r="Q24" s="132"/>
      <c r="R24" s="95"/>
    </row>
    <row r="25" spans="1:20" s="96" customFormat="1" ht="30" hidden="1" customHeight="1">
      <c r="A25" s="95"/>
      <c r="B25" s="218"/>
      <c r="C25" s="218"/>
      <c r="D25" s="218"/>
      <c r="E25" s="56"/>
      <c r="F25" s="124"/>
      <c r="G25" s="124"/>
      <c r="H25" s="124"/>
      <c r="I25" s="158"/>
      <c r="J25" s="124"/>
      <c r="K25" s="124"/>
      <c r="L25" s="124"/>
      <c r="M25" s="124"/>
      <c r="N25" s="124"/>
      <c r="O25" s="124"/>
      <c r="P25" s="124"/>
      <c r="Q25" s="132"/>
      <c r="R25" s="95"/>
    </row>
    <row r="26" spans="1:20" s="96" customFormat="1" ht="27" customHeight="1">
      <c r="A26" s="95"/>
      <c r="B26" s="55" t="s">
        <v>210</v>
      </c>
      <c r="C26" s="218">
        <v>1160</v>
      </c>
      <c r="D26" s="55" t="s">
        <v>211</v>
      </c>
      <c r="E26" s="56" t="s">
        <v>212</v>
      </c>
      <c r="F26" s="124">
        <f t="shared" ref="F26:F35" si="5">G26</f>
        <v>1616198</v>
      </c>
      <c r="G26" s="167">
        <f>G27+G28</f>
        <v>1616198</v>
      </c>
      <c r="H26" s="167">
        <f>H27+H28</f>
        <v>1292479</v>
      </c>
      <c r="I26" s="167">
        <f>I27+I28</f>
        <v>24255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0</v>
      </c>
      <c r="P26" s="124">
        <v>0</v>
      </c>
      <c r="Q26" s="132">
        <f t="shared" ref="Q26:Q35" si="6">K26+F26</f>
        <v>1616198</v>
      </c>
      <c r="R26" s="95"/>
    </row>
    <row r="27" spans="1:20" s="135" customFormat="1" ht="27" customHeight="1">
      <c r="A27" s="133"/>
      <c r="B27" s="134"/>
      <c r="C27" s="198"/>
      <c r="D27" s="134"/>
      <c r="E27" s="125" t="str">
        <f>E20</f>
        <v>в т.ч.  за рахунок коштів місцевого бюджету</v>
      </c>
      <c r="F27" s="121">
        <f t="shared" si="5"/>
        <v>1006675</v>
      </c>
      <c r="G27" s="213">
        <f>429475+577200</f>
        <v>1006675</v>
      </c>
      <c r="H27" s="257">
        <f>323120+481131</f>
        <v>804251</v>
      </c>
      <c r="I27" s="213">
        <v>15500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1">
        <v>0</v>
      </c>
      <c r="Q27" s="131">
        <f t="shared" si="6"/>
        <v>1006675</v>
      </c>
      <c r="R27" s="133"/>
    </row>
    <row r="28" spans="1:20" s="135" customFormat="1" ht="22.5" customHeight="1">
      <c r="A28" s="133"/>
      <c r="B28" s="134"/>
      <c r="C28" s="198"/>
      <c r="D28" s="134"/>
      <c r="E28" s="125" t="s">
        <v>213</v>
      </c>
      <c r="F28" s="129">
        <f t="shared" si="5"/>
        <v>609523</v>
      </c>
      <c r="G28" s="258">
        <v>609523</v>
      </c>
      <c r="H28" s="259">
        <v>488228</v>
      </c>
      <c r="I28" s="258">
        <v>8755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  <c r="P28" s="121">
        <v>0</v>
      </c>
      <c r="Q28" s="121">
        <f t="shared" si="6"/>
        <v>609523</v>
      </c>
      <c r="R28" s="133"/>
    </row>
    <row r="29" spans="1:20" s="96" customFormat="1" ht="70.5" customHeight="1">
      <c r="A29" s="95"/>
      <c r="B29" s="55" t="s">
        <v>349</v>
      </c>
      <c r="C29" s="140">
        <v>1291</v>
      </c>
      <c r="D29" s="142" t="s">
        <v>211</v>
      </c>
      <c r="E29" s="143" t="s">
        <v>348</v>
      </c>
      <c r="F29" s="129">
        <f t="shared" si="5"/>
        <v>8512</v>
      </c>
      <c r="G29" s="258">
        <v>8512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  <c r="P29" s="121">
        <v>0</v>
      </c>
      <c r="Q29" s="121">
        <f t="shared" si="6"/>
        <v>8512</v>
      </c>
      <c r="R29" s="95"/>
    </row>
    <row r="30" spans="1:20" s="96" customFormat="1" ht="15.75" customHeight="1">
      <c r="A30" s="95"/>
      <c r="B30" s="249" t="s">
        <v>178</v>
      </c>
      <c r="C30" s="249" t="s">
        <v>179</v>
      </c>
      <c r="D30" s="249" t="s">
        <v>180</v>
      </c>
      <c r="E30" s="249" t="s">
        <v>181</v>
      </c>
      <c r="F30" s="250" t="s">
        <v>160</v>
      </c>
      <c r="G30" s="250"/>
      <c r="H30" s="250"/>
      <c r="I30" s="250"/>
      <c r="J30" s="250"/>
      <c r="K30" s="251" t="s">
        <v>9</v>
      </c>
      <c r="L30" s="251"/>
      <c r="M30" s="251"/>
      <c r="N30" s="251"/>
      <c r="O30" s="251"/>
      <c r="P30" s="251"/>
      <c r="Q30" s="252" t="s">
        <v>182</v>
      </c>
      <c r="R30" s="95"/>
    </row>
    <row r="31" spans="1:20" s="96" customFormat="1" ht="20.25" customHeight="1">
      <c r="A31" s="95"/>
      <c r="B31" s="249"/>
      <c r="C31" s="249"/>
      <c r="D31" s="249"/>
      <c r="E31" s="249"/>
      <c r="F31" s="251" t="s">
        <v>10</v>
      </c>
      <c r="G31" s="249" t="s">
        <v>183</v>
      </c>
      <c r="H31" s="249" t="s">
        <v>184</v>
      </c>
      <c r="I31" s="249"/>
      <c r="J31" s="253" t="s">
        <v>185</v>
      </c>
      <c r="K31" s="251" t="str">
        <f>F31</f>
        <v>усього</v>
      </c>
      <c r="L31" s="249" t="s">
        <v>186</v>
      </c>
      <c r="M31" s="249" t="s">
        <v>183</v>
      </c>
      <c r="N31" s="249" t="s">
        <v>184</v>
      </c>
      <c r="O31" s="249"/>
      <c r="P31" s="249" t="s">
        <v>185</v>
      </c>
      <c r="Q31" s="252"/>
      <c r="R31" s="95"/>
    </row>
    <row r="32" spans="1:20" s="96" customFormat="1" ht="108.75" customHeight="1">
      <c r="A32" s="95"/>
      <c r="B32" s="249"/>
      <c r="C32" s="249"/>
      <c r="D32" s="249"/>
      <c r="E32" s="249"/>
      <c r="F32" s="251"/>
      <c r="G32" s="249"/>
      <c r="H32" s="218" t="s">
        <v>187</v>
      </c>
      <c r="I32" s="218" t="s">
        <v>188</v>
      </c>
      <c r="J32" s="253"/>
      <c r="K32" s="251"/>
      <c r="L32" s="249"/>
      <c r="M32" s="249"/>
      <c r="N32" s="218" t="s">
        <v>187</v>
      </c>
      <c r="O32" s="218" t="s">
        <v>188</v>
      </c>
      <c r="P32" s="249"/>
      <c r="Q32" s="252"/>
      <c r="R32" s="95"/>
    </row>
    <row r="33" spans="1:19" s="96" customFormat="1" ht="15.75" customHeight="1">
      <c r="A33" s="95"/>
      <c r="B33" s="218">
        <v>1</v>
      </c>
      <c r="C33" s="97">
        <v>2</v>
      </c>
      <c r="D33" s="97">
        <v>3</v>
      </c>
      <c r="E33" s="218">
        <v>4</v>
      </c>
      <c r="F33" s="218">
        <v>5</v>
      </c>
      <c r="G33" s="218">
        <v>6</v>
      </c>
      <c r="H33" s="218">
        <v>7</v>
      </c>
      <c r="I33" s="218">
        <v>8</v>
      </c>
      <c r="J33" s="219">
        <v>9</v>
      </c>
      <c r="K33" s="218">
        <v>10</v>
      </c>
      <c r="L33" s="218">
        <v>11</v>
      </c>
      <c r="M33" s="218">
        <v>12</v>
      </c>
      <c r="N33" s="218">
        <v>13</v>
      </c>
      <c r="O33" s="218">
        <v>14</v>
      </c>
      <c r="P33" s="218">
        <v>15</v>
      </c>
      <c r="Q33" s="98">
        <v>16</v>
      </c>
      <c r="R33" s="95"/>
    </row>
    <row r="34" spans="1:19" s="96" customFormat="1" ht="69" customHeight="1">
      <c r="A34" s="95"/>
      <c r="B34" s="55" t="s">
        <v>360</v>
      </c>
      <c r="C34" s="140">
        <v>1292</v>
      </c>
      <c r="D34" s="142" t="s">
        <v>211</v>
      </c>
      <c r="E34" s="143" t="s">
        <v>361</v>
      </c>
      <c r="F34" s="129">
        <f t="shared" si="5"/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f>K35</f>
        <v>48901</v>
      </c>
      <c r="L34" s="121">
        <v>0</v>
      </c>
      <c r="M34" s="121">
        <f>M35</f>
        <v>48901</v>
      </c>
      <c r="N34" s="121">
        <v>0</v>
      </c>
      <c r="O34" s="121">
        <v>0</v>
      </c>
      <c r="P34" s="121">
        <v>0</v>
      </c>
      <c r="Q34" s="121">
        <f t="shared" si="6"/>
        <v>48901</v>
      </c>
      <c r="R34" s="95"/>
    </row>
    <row r="35" spans="1:19" s="96" customFormat="1" ht="43.5" customHeight="1">
      <c r="A35" s="95"/>
      <c r="B35" s="218"/>
      <c r="C35" s="140"/>
      <c r="D35" s="140"/>
      <c r="E35" s="209" t="s">
        <v>362</v>
      </c>
      <c r="F35" s="129">
        <f t="shared" si="5"/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f>M35</f>
        <v>48901</v>
      </c>
      <c r="L35" s="121">
        <v>0</v>
      </c>
      <c r="M35" s="121">
        <v>48901</v>
      </c>
      <c r="N35" s="121">
        <v>0</v>
      </c>
      <c r="O35" s="121">
        <v>0</v>
      </c>
      <c r="P35" s="121">
        <v>0</v>
      </c>
      <c r="Q35" s="121">
        <f t="shared" si="6"/>
        <v>48901</v>
      </c>
      <c r="R35" s="95"/>
    </row>
    <row r="36" spans="1:19" s="96" customFormat="1" ht="16.149999999999999" customHeight="1">
      <c r="A36" s="95"/>
      <c r="B36" s="217"/>
      <c r="C36" s="217">
        <v>2000</v>
      </c>
      <c r="D36" s="217"/>
      <c r="E36" s="137" t="s">
        <v>214</v>
      </c>
      <c r="F36" s="138">
        <f>F37+F40</f>
        <v>1830820</v>
      </c>
      <c r="G36" s="138">
        <f t="shared" ref="G36:Q36" si="7">G37+G40</f>
        <v>1830820</v>
      </c>
      <c r="H36" s="138">
        <f t="shared" si="7"/>
        <v>0</v>
      </c>
      <c r="I36" s="138">
        <f t="shared" si="7"/>
        <v>0</v>
      </c>
      <c r="J36" s="138">
        <f t="shared" si="7"/>
        <v>0</v>
      </c>
      <c r="K36" s="138">
        <f t="shared" si="7"/>
        <v>0</v>
      </c>
      <c r="L36" s="138">
        <f t="shared" si="7"/>
        <v>0</v>
      </c>
      <c r="M36" s="138">
        <f t="shared" si="7"/>
        <v>0</v>
      </c>
      <c r="N36" s="138">
        <f t="shared" si="7"/>
        <v>0</v>
      </c>
      <c r="O36" s="138">
        <f t="shared" si="7"/>
        <v>0</v>
      </c>
      <c r="P36" s="138">
        <f t="shared" si="7"/>
        <v>0</v>
      </c>
      <c r="Q36" s="138">
        <f t="shared" si="7"/>
        <v>1830820</v>
      </c>
      <c r="R36" s="95"/>
    </row>
    <row r="37" spans="1:19" s="96" customFormat="1" ht="42.75" customHeight="1">
      <c r="A37" s="95"/>
      <c r="B37" s="55" t="s">
        <v>215</v>
      </c>
      <c r="C37" s="218">
        <v>2111</v>
      </c>
      <c r="D37" s="218" t="s">
        <v>216</v>
      </c>
      <c r="E37" s="56" t="s">
        <v>217</v>
      </c>
      <c r="F37" s="124">
        <f>G37</f>
        <v>1530820</v>
      </c>
      <c r="G37" s="124">
        <f>G38+G39</f>
        <v>1530820</v>
      </c>
      <c r="H37" s="124">
        <f t="shared" ref="H37:P37" si="8">H38</f>
        <v>0</v>
      </c>
      <c r="I37" s="124">
        <f t="shared" si="8"/>
        <v>0</v>
      </c>
      <c r="J37" s="124">
        <f t="shared" si="8"/>
        <v>0</v>
      </c>
      <c r="K37" s="124">
        <f t="shared" si="8"/>
        <v>0</v>
      </c>
      <c r="L37" s="124">
        <f t="shared" si="8"/>
        <v>0</v>
      </c>
      <c r="M37" s="124">
        <f t="shared" si="8"/>
        <v>0</v>
      </c>
      <c r="N37" s="124">
        <f t="shared" si="8"/>
        <v>0</v>
      </c>
      <c r="O37" s="124">
        <f t="shared" si="8"/>
        <v>0</v>
      </c>
      <c r="P37" s="124">
        <f t="shared" si="8"/>
        <v>0</v>
      </c>
      <c r="Q37" s="123">
        <f>F37+K37</f>
        <v>1530820</v>
      </c>
      <c r="R37" s="95"/>
    </row>
    <row r="38" spans="1:19" s="135" customFormat="1" ht="27" customHeight="1">
      <c r="A38" s="133"/>
      <c r="B38" s="198"/>
      <c r="C38" s="198"/>
      <c r="D38" s="198"/>
      <c r="E38" s="125" t="s">
        <v>203</v>
      </c>
      <c r="F38" s="121">
        <f>G38</f>
        <v>1530820</v>
      </c>
      <c r="G38" s="213">
        <v>1530820</v>
      </c>
      <c r="H38" s="121">
        <v>0</v>
      </c>
      <c r="I38" s="121">
        <v>0</v>
      </c>
      <c r="J38" s="122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P38" s="121">
        <v>0</v>
      </c>
      <c r="Q38" s="126">
        <f>F38+K38</f>
        <v>1530820</v>
      </c>
      <c r="R38" s="133"/>
    </row>
    <row r="39" spans="1:19" s="141" customFormat="1" ht="0.75" customHeight="1">
      <c r="A39" s="139"/>
      <c r="B39" s="140"/>
      <c r="C39" s="140"/>
      <c r="D39" s="140"/>
      <c r="E39" s="143" t="str">
        <f>E21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39" s="144">
        <f>G39</f>
        <v>0</v>
      </c>
      <c r="G39" s="179"/>
      <c r="H39" s="144">
        <v>0</v>
      </c>
      <c r="I39" s="144">
        <v>0</v>
      </c>
      <c r="J39" s="145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183">
        <f>F39+K39</f>
        <v>0</v>
      </c>
      <c r="R39" s="139"/>
    </row>
    <row r="40" spans="1:19" s="141" customFormat="1" ht="21" customHeight="1">
      <c r="A40" s="139"/>
      <c r="B40" s="142" t="s">
        <v>218</v>
      </c>
      <c r="C40" s="140">
        <v>2144</v>
      </c>
      <c r="D40" s="142" t="s">
        <v>219</v>
      </c>
      <c r="E40" s="143" t="s">
        <v>220</v>
      </c>
      <c r="F40" s="144">
        <f>G40</f>
        <v>300000</v>
      </c>
      <c r="G40" s="179">
        <v>300000</v>
      </c>
      <c r="H40" s="144">
        <v>0</v>
      </c>
      <c r="I40" s="144">
        <v>0</v>
      </c>
      <c r="J40" s="145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0</v>
      </c>
      <c r="P40" s="144">
        <v>0</v>
      </c>
      <c r="Q40" s="183">
        <f>F40+K40</f>
        <v>300000</v>
      </c>
      <c r="R40" s="139"/>
    </row>
    <row r="41" spans="1:19" s="150" customFormat="1" ht="30" customHeight="1">
      <c r="A41" s="146"/>
      <c r="B41" s="147"/>
      <c r="C41" s="148">
        <v>3000</v>
      </c>
      <c r="D41" s="148"/>
      <c r="E41" s="137" t="s">
        <v>221</v>
      </c>
      <c r="F41" s="149">
        <f t="shared" ref="F41:Q41" si="9">F43+F44+F42+F55+F58+F59+F56+F45+F47+F50</f>
        <v>4217337</v>
      </c>
      <c r="G41" s="149">
        <f t="shared" si="9"/>
        <v>4217337</v>
      </c>
      <c r="H41" s="149">
        <f t="shared" si="9"/>
        <v>1925825</v>
      </c>
      <c r="I41" s="149">
        <f t="shared" si="9"/>
        <v>80000</v>
      </c>
      <c r="J41" s="149">
        <f t="shared" si="9"/>
        <v>0</v>
      </c>
      <c r="K41" s="149">
        <f t="shared" si="9"/>
        <v>2000</v>
      </c>
      <c r="L41" s="149">
        <f t="shared" si="9"/>
        <v>0</v>
      </c>
      <c r="M41" s="149">
        <f t="shared" si="9"/>
        <v>2000</v>
      </c>
      <c r="N41" s="149">
        <f t="shared" si="9"/>
        <v>0</v>
      </c>
      <c r="O41" s="149">
        <f t="shared" si="9"/>
        <v>0</v>
      </c>
      <c r="P41" s="149">
        <f t="shared" si="9"/>
        <v>0</v>
      </c>
      <c r="Q41" s="149">
        <f t="shared" si="9"/>
        <v>4219337</v>
      </c>
      <c r="R41" s="149" t="e">
        <f>#REF!+R55+#REF!+R56+R45+R47</f>
        <v>#REF!</v>
      </c>
      <c r="S41" s="149" t="e">
        <f>#REF!+S55+#REF!+S56+S45+S47</f>
        <v>#REF!</v>
      </c>
    </row>
    <row r="42" spans="1:19" s="96" customFormat="1" ht="23.45" customHeight="1">
      <c r="A42" s="95"/>
      <c r="B42" s="55" t="s">
        <v>222</v>
      </c>
      <c r="C42" s="55" t="s">
        <v>223</v>
      </c>
      <c r="D42" s="55" t="s">
        <v>224</v>
      </c>
      <c r="E42" s="56" t="s">
        <v>225</v>
      </c>
      <c r="F42" s="124">
        <f t="shared" ref="F42:F55" si="10">G42</f>
        <v>17972</v>
      </c>
      <c r="G42" s="157">
        <v>17972</v>
      </c>
      <c r="H42" s="124">
        <v>0</v>
      </c>
      <c r="I42" s="124">
        <v>0</v>
      </c>
      <c r="J42" s="158">
        <v>0</v>
      </c>
      <c r="K42" s="124">
        <v>0</v>
      </c>
      <c r="L42" s="124">
        <v>0</v>
      </c>
      <c r="M42" s="124">
        <v>0</v>
      </c>
      <c r="N42" s="124">
        <v>0</v>
      </c>
      <c r="O42" s="124">
        <v>0</v>
      </c>
      <c r="P42" s="124">
        <v>0</v>
      </c>
      <c r="Q42" s="123">
        <f t="shared" ref="Q42:Q57" si="11">F42+K42</f>
        <v>17972</v>
      </c>
      <c r="R42" s="95"/>
    </row>
    <row r="43" spans="1:19" s="96" customFormat="1" ht="34.5" customHeight="1">
      <c r="A43" s="95"/>
      <c r="B43" s="55" t="s">
        <v>226</v>
      </c>
      <c r="C43" s="55" t="s">
        <v>227</v>
      </c>
      <c r="D43" s="55" t="s">
        <v>224</v>
      </c>
      <c r="E43" s="56" t="s">
        <v>228</v>
      </c>
      <c r="F43" s="124">
        <f t="shared" si="10"/>
        <v>331880</v>
      </c>
      <c r="G43" s="157">
        <v>331880</v>
      </c>
      <c r="H43" s="124">
        <v>0</v>
      </c>
      <c r="I43" s="124">
        <v>0</v>
      </c>
      <c r="J43" s="158">
        <v>0</v>
      </c>
      <c r="K43" s="124">
        <v>0</v>
      </c>
      <c r="L43" s="124">
        <v>0</v>
      </c>
      <c r="M43" s="124">
        <v>0</v>
      </c>
      <c r="N43" s="124">
        <v>0</v>
      </c>
      <c r="O43" s="124">
        <v>0</v>
      </c>
      <c r="P43" s="124">
        <v>0</v>
      </c>
      <c r="Q43" s="123">
        <f t="shared" si="11"/>
        <v>331880</v>
      </c>
      <c r="R43" s="95"/>
    </row>
    <row r="44" spans="1:19" s="96" customFormat="1" ht="48.75" customHeight="1">
      <c r="A44" s="95"/>
      <c r="B44" s="55" t="s">
        <v>229</v>
      </c>
      <c r="C44" s="55" t="s">
        <v>230</v>
      </c>
      <c r="D44" s="55" t="s">
        <v>224</v>
      </c>
      <c r="E44" s="110" t="s">
        <v>231</v>
      </c>
      <c r="F44" s="124">
        <f t="shared" si="10"/>
        <v>73500</v>
      </c>
      <c r="G44" s="157">
        <v>73500</v>
      </c>
      <c r="H44" s="124">
        <v>0</v>
      </c>
      <c r="I44" s="124">
        <v>0</v>
      </c>
      <c r="J44" s="158">
        <v>0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23">
        <f t="shared" si="11"/>
        <v>73500</v>
      </c>
      <c r="R44" s="95"/>
    </row>
    <row r="45" spans="1:19" s="96" customFormat="1" ht="38.25" customHeight="1">
      <c r="A45" s="95"/>
      <c r="B45" s="55" t="s">
        <v>232</v>
      </c>
      <c r="C45" s="55" t="s">
        <v>233</v>
      </c>
      <c r="D45" s="55" t="s">
        <v>224</v>
      </c>
      <c r="E45" s="110" t="s">
        <v>234</v>
      </c>
      <c r="F45" s="124">
        <f t="shared" si="10"/>
        <v>88088</v>
      </c>
      <c r="G45" s="167">
        <f>G46</f>
        <v>88088</v>
      </c>
      <c r="H45" s="124">
        <v>0</v>
      </c>
      <c r="I45" s="124">
        <v>0</v>
      </c>
      <c r="J45" s="158">
        <v>0</v>
      </c>
      <c r="K45" s="124">
        <v>0</v>
      </c>
      <c r="L45" s="124">
        <v>0</v>
      </c>
      <c r="M45" s="124">
        <v>0</v>
      </c>
      <c r="N45" s="124">
        <v>0</v>
      </c>
      <c r="O45" s="124">
        <v>0</v>
      </c>
      <c r="P45" s="124">
        <v>0</v>
      </c>
      <c r="Q45" s="123">
        <f t="shared" si="11"/>
        <v>88088</v>
      </c>
      <c r="R45" s="95"/>
    </row>
    <row r="46" spans="1:19" s="135" customFormat="1" ht="33" customHeight="1">
      <c r="A46" s="133"/>
      <c r="B46" s="134"/>
      <c r="C46" s="134"/>
      <c r="D46" s="134"/>
      <c r="E46" s="151" t="str">
        <f>E28</f>
        <v>в. т.ч.  за рахунок субвенції з інших місцевих бюджетів</v>
      </c>
      <c r="F46" s="121">
        <f t="shared" si="10"/>
        <v>88088</v>
      </c>
      <c r="G46" s="213">
        <v>88088</v>
      </c>
      <c r="H46" s="121">
        <v>0</v>
      </c>
      <c r="I46" s="121">
        <v>0</v>
      </c>
      <c r="J46" s="122">
        <v>0</v>
      </c>
      <c r="K46" s="121">
        <v>0</v>
      </c>
      <c r="L46" s="121">
        <v>0</v>
      </c>
      <c r="M46" s="121">
        <v>0</v>
      </c>
      <c r="N46" s="121">
        <v>0</v>
      </c>
      <c r="O46" s="121">
        <v>0</v>
      </c>
      <c r="P46" s="121">
        <v>0</v>
      </c>
      <c r="Q46" s="126">
        <f t="shared" si="11"/>
        <v>88088</v>
      </c>
      <c r="R46" s="133"/>
    </row>
    <row r="47" spans="1:19" s="96" customFormat="1" ht="33" customHeight="1">
      <c r="A47" s="95"/>
      <c r="B47" s="55" t="s">
        <v>235</v>
      </c>
      <c r="C47" s="55" t="s">
        <v>236</v>
      </c>
      <c r="D47" s="55" t="s">
        <v>224</v>
      </c>
      <c r="E47" s="110" t="s">
        <v>237</v>
      </c>
      <c r="F47" s="124">
        <f t="shared" si="10"/>
        <v>209018</v>
      </c>
      <c r="G47" s="167">
        <f>G49+G48</f>
        <v>209018</v>
      </c>
      <c r="H47" s="124">
        <v>0</v>
      </c>
      <c r="I47" s="124">
        <v>0</v>
      </c>
      <c r="J47" s="158">
        <v>0</v>
      </c>
      <c r="K47" s="124">
        <v>0</v>
      </c>
      <c r="L47" s="124">
        <v>0</v>
      </c>
      <c r="M47" s="124">
        <v>0</v>
      </c>
      <c r="N47" s="124">
        <v>0</v>
      </c>
      <c r="O47" s="124">
        <v>0</v>
      </c>
      <c r="P47" s="124">
        <v>0</v>
      </c>
      <c r="Q47" s="123">
        <f t="shared" si="11"/>
        <v>209018</v>
      </c>
      <c r="R47" s="95"/>
    </row>
    <row r="48" spans="1:19" s="135" customFormat="1" ht="33" customHeight="1">
      <c r="A48" s="133"/>
      <c r="B48" s="134"/>
      <c r="C48" s="134"/>
      <c r="D48" s="134"/>
      <c r="E48" s="125" t="s">
        <v>203</v>
      </c>
      <c r="F48" s="121">
        <f t="shared" si="10"/>
        <v>200000</v>
      </c>
      <c r="G48" s="213">
        <f>160000-118312+158312</f>
        <v>200000</v>
      </c>
      <c r="H48" s="121">
        <v>0</v>
      </c>
      <c r="I48" s="121">
        <v>0</v>
      </c>
      <c r="J48" s="122">
        <v>0</v>
      </c>
      <c r="K48" s="121">
        <v>0</v>
      </c>
      <c r="L48" s="121">
        <v>0</v>
      </c>
      <c r="M48" s="121">
        <v>0</v>
      </c>
      <c r="N48" s="121">
        <v>0</v>
      </c>
      <c r="O48" s="121">
        <v>0</v>
      </c>
      <c r="P48" s="121">
        <v>0</v>
      </c>
      <c r="Q48" s="126">
        <f t="shared" si="11"/>
        <v>200000</v>
      </c>
      <c r="R48" s="133"/>
    </row>
    <row r="49" spans="1:18" s="135" customFormat="1" ht="27.75" customHeight="1">
      <c r="A49" s="133"/>
      <c r="B49" s="134"/>
      <c r="C49" s="134"/>
      <c r="D49" s="134"/>
      <c r="E49" s="151" t="str">
        <f>E46</f>
        <v>в. т.ч.  за рахунок субвенції з інших місцевих бюджетів</v>
      </c>
      <c r="F49" s="121">
        <f t="shared" si="10"/>
        <v>9018</v>
      </c>
      <c r="G49" s="213">
        <v>9018</v>
      </c>
      <c r="H49" s="121">
        <v>0</v>
      </c>
      <c r="I49" s="121">
        <v>0</v>
      </c>
      <c r="J49" s="122">
        <v>0</v>
      </c>
      <c r="K49" s="121">
        <v>0</v>
      </c>
      <c r="L49" s="121">
        <v>0</v>
      </c>
      <c r="M49" s="121">
        <v>0</v>
      </c>
      <c r="N49" s="121">
        <v>0</v>
      </c>
      <c r="O49" s="121">
        <v>0</v>
      </c>
      <c r="P49" s="121">
        <v>0</v>
      </c>
      <c r="Q49" s="126">
        <f t="shared" si="11"/>
        <v>9018</v>
      </c>
      <c r="R49" s="133"/>
    </row>
    <row r="50" spans="1:18" s="130" customFormat="1" ht="54" customHeight="1">
      <c r="A50" s="127"/>
      <c r="B50" s="200" t="s">
        <v>355</v>
      </c>
      <c r="C50" s="200" t="s">
        <v>344</v>
      </c>
      <c r="D50" s="200" t="s">
        <v>356</v>
      </c>
      <c r="E50" s="210" t="s">
        <v>357</v>
      </c>
      <c r="F50" s="121">
        <f>G50</f>
        <v>150000</v>
      </c>
      <c r="G50" s="213">
        <v>150000</v>
      </c>
      <c r="H50" s="121">
        <v>0</v>
      </c>
      <c r="I50" s="121">
        <v>0</v>
      </c>
      <c r="J50" s="122">
        <v>0</v>
      </c>
      <c r="K50" s="121">
        <v>0</v>
      </c>
      <c r="L50" s="121">
        <v>0</v>
      </c>
      <c r="M50" s="121">
        <v>0</v>
      </c>
      <c r="N50" s="121">
        <v>0</v>
      </c>
      <c r="O50" s="121">
        <v>0</v>
      </c>
      <c r="P50" s="121">
        <v>0</v>
      </c>
      <c r="Q50" s="126">
        <f>F50+K50</f>
        <v>150000</v>
      </c>
      <c r="R50" s="127"/>
    </row>
    <row r="51" spans="1:18" s="96" customFormat="1" ht="15.75" customHeight="1">
      <c r="A51" s="95"/>
      <c r="B51" s="249" t="s">
        <v>178</v>
      </c>
      <c r="C51" s="249" t="s">
        <v>179</v>
      </c>
      <c r="D51" s="249" t="s">
        <v>180</v>
      </c>
      <c r="E51" s="249" t="s">
        <v>181</v>
      </c>
      <c r="F51" s="250" t="s">
        <v>160</v>
      </c>
      <c r="G51" s="250"/>
      <c r="H51" s="250"/>
      <c r="I51" s="250"/>
      <c r="J51" s="250"/>
      <c r="K51" s="251" t="s">
        <v>9</v>
      </c>
      <c r="L51" s="251"/>
      <c r="M51" s="251"/>
      <c r="N51" s="251"/>
      <c r="O51" s="251"/>
      <c r="P51" s="251"/>
      <c r="Q51" s="252" t="s">
        <v>182</v>
      </c>
      <c r="R51" s="95"/>
    </row>
    <row r="52" spans="1:18" s="96" customFormat="1" ht="20.25" customHeight="1">
      <c r="A52" s="95"/>
      <c r="B52" s="249"/>
      <c r="C52" s="249"/>
      <c r="D52" s="249"/>
      <c r="E52" s="249"/>
      <c r="F52" s="251" t="s">
        <v>10</v>
      </c>
      <c r="G52" s="249" t="s">
        <v>183</v>
      </c>
      <c r="H52" s="249" t="s">
        <v>184</v>
      </c>
      <c r="I52" s="249"/>
      <c r="J52" s="253" t="s">
        <v>185</v>
      </c>
      <c r="K52" s="251" t="str">
        <f>F52</f>
        <v>усього</v>
      </c>
      <c r="L52" s="249" t="s">
        <v>186</v>
      </c>
      <c r="M52" s="249" t="s">
        <v>183</v>
      </c>
      <c r="N52" s="249" t="s">
        <v>184</v>
      </c>
      <c r="O52" s="249"/>
      <c r="P52" s="249" t="s">
        <v>185</v>
      </c>
      <c r="Q52" s="252"/>
      <c r="R52" s="95"/>
    </row>
    <row r="53" spans="1:18" s="96" customFormat="1" ht="108.75" customHeight="1">
      <c r="A53" s="95"/>
      <c r="B53" s="249"/>
      <c r="C53" s="249"/>
      <c r="D53" s="249"/>
      <c r="E53" s="249"/>
      <c r="F53" s="251"/>
      <c r="G53" s="249"/>
      <c r="H53" s="218" t="s">
        <v>187</v>
      </c>
      <c r="I53" s="218" t="s">
        <v>188</v>
      </c>
      <c r="J53" s="253"/>
      <c r="K53" s="251"/>
      <c r="L53" s="249"/>
      <c r="M53" s="249"/>
      <c r="N53" s="218" t="s">
        <v>187</v>
      </c>
      <c r="O53" s="218" t="s">
        <v>188</v>
      </c>
      <c r="P53" s="249"/>
      <c r="Q53" s="252"/>
      <c r="R53" s="95"/>
    </row>
    <row r="54" spans="1:18" s="96" customFormat="1" ht="15.75" customHeight="1">
      <c r="A54" s="95"/>
      <c r="B54" s="218">
        <v>1</v>
      </c>
      <c r="C54" s="97">
        <v>2</v>
      </c>
      <c r="D54" s="97">
        <v>3</v>
      </c>
      <c r="E54" s="218">
        <v>4</v>
      </c>
      <c r="F54" s="218">
        <v>5</v>
      </c>
      <c r="G54" s="218">
        <v>6</v>
      </c>
      <c r="H54" s="218">
        <v>7</v>
      </c>
      <c r="I54" s="218">
        <v>8</v>
      </c>
      <c r="J54" s="219">
        <v>9</v>
      </c>
      <c r="K54" s="218">
        <v>10</v>
      </c>
      <c r="L54" s="218">
        <v>11</v>
      </c>
      <c r="M54" s="218">
        <v>12</v>
      </c>
      <c r="N54" s="218">
        <v>13</v>
      </c>
      <c r="O54" s="218">
        <v>14</v>
      </c>
      <c r="P54" s="218">
        <v>15</v>
      </c>
      <c r="Q54" s="98">
        <v>16</v>
      </c>
      <c r="R54" s="95"/>
    </row>
    <row r="55" spans="1:18" s="96" customFormat="1" ht="59.1" customHeight="1">
      <c r="A55" s="95"/>
      <c r="B55" s="218" t="s">
        <v>238</v>
      </c>
      <c r="C55" s="218" t="s">
        <v>239</v>
      </c>
      <c r="D55" s="218" t="s">
        <v>200</v>
      </c>
      <c r="E55" s="110" t="s">
        <v>240</v>
      </c>
      <c r="F55" s="111">
        <f t="shared" si="10"/>
        <v>350000</v>
      </c>
      <c r="G55" s="112">
        <f>350000-350000+350000</f>
        <v>350000</v>
      </c>
      <c r="H55" s="152">
        <v>0</v>
      </c>
      <c r="I55" s="153">
        <v>0</v>
      </c>
      <c r="J55" s="111">
        <v>0</v>
      </c>
      <c r="K55" s="111">
        <v>0</v>
      </c>
      <c r="L55" s="111">
        <v>0</v>
      </c>
      <c r="M55" s="111">
        <v>0</v>
      </c>
      <c r="N55" s="111">
        <v>0</v>
      </c>
      <c r="O55" s="111">
        <v>0</v>
      </c>
      <c r="P55" s="111">
        <v>0</v>
      </c>
      <c r="Q55" s="124">
        <f t="shared" si="11"/>
        <v>350000</v>
      </c>
      <c r="R55" s="95"/>
    </row>
    <row r="56" spans="1:18" s="96" customFormat="1" ht="45" customHeight="1">
      <c r="A56" s="95"/>
      <c r="B56" s="55" t="s">
        <v>241</v>
      </c>
      <c r="C56" s="218">
        <v>3171</v>
      </c>
      <c r="D56" s="218">
        <v>1010</v>
      </c>
      <c r="E56" s="110" t="s">
        <v>242</v>
      </c>
      <c r="F56" s="111">
        <f>F57</f>
        <v>5380</v>
      </c>
      <c r="G56" s="154">
        <f>G57</f>
        <v>5380</v>
      </c>
      <c r="H56" s="152">
        <v>0</v>
      </c>
      <c r="I56" s="153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v>0</v>
      </c>
      <c r="P56" s="111">
        <v>0</v>
      </c>
      <c r="Q56" s="124">
        <f t="shared" si="11"/>
        <v>5380</v>
      </c>
      <c r="R56" s="95"/>
    </row>
    <row r="57" spans="1:18" s="135" customFormat="1" ht="33.75" customHeight="1">
      <c r="A57" s="133"/>
      <c r="B57" s="198"/>
      <c r="C57" s="198"/>
      <c r="D57" s="198"/>
      <c r="E57" s="151" t="str">
        <f>E46</f>
        <v>в. т.ч.  за рахунок субвенції з інших місцевих бюджетів</v>
      </c>
      <c r="F57" s="155">
        <f>G57</f>
        <v>5380</v>
      </c>
      <c r="G57" s="260">
        <v>5380</v>
      </c>
      <c r="H57" s="203">
        <v>0</v>
      </c>
      <c r="I57" s="204">
        <v>0</v>
      </c>
      <c r="J57" s="155">
        <v>0</v>
      </c>
      <c r="K57" s="155">
        <v>0</v>
      </c>
      <c r="L57" s="155">
        <v>0</v>
      </c>
      <c r="M57" s="155">
        <v>0</v>
      </c>
      <c r="N57" s="155">
        <v>0</v>
      </c>
      <c r="O57" s="155">
        <v>0</v>
      </c>
      <c r="P57" s="155">
        <v>0</v>
      </c>
      <c r="Q57" s="205">
        <f t="shared" si="11"/>
        <v>5380</v>
      </c>
      <c r="R57" s="133"/>
    </row>
    <row r="58" spans="1:18" s="96" customFormat="1" ht="28.15" customHeight="1">
      <c r="A58" s="95"/>
      <c r="B58" s="55" t="s">
        <v>243</v>
      </c>
      <c r="C58" s="218">
        <v>3241</v>
      </c>
      <c r="D58" s="156">
        <v>1090</v>
      </c>
      <c r="E58" s="56" t="s">
        <v>244</v>
      </c>
      <c r="F58" s="124">
        <f>G58</f>
        <v>2546499</v>
      </c>
      <c r="G58" s="261">
        <f>2516499+30000</f>
        <v>2546499</v>
      </c>
      <c r="H58" s="157">
        <v>1925825</v>
      </c>
      <c r="I58" s="157">
        <f>50000+30000</f>
        <v>80000</v>
      </c>
      <c r="J58" s="158">
        <v>0</v>
      </c>
      <c r="K58" s="124">
        <f>M58</f>
        <v>2000</v>
      </c>
      <c r="L58" s="124">
        <v>0</v>
      </c>
      <c r="M58" s="157">
        <v>2000</v>
      </c>
      <c r="N58" s="124">
        <v>0</v>
      </c>
      <c r="O58" s="124">
        <v>0</v>
      </c>
      <c r="P58" s="124">
        <f>L58</f>
        <v>0</v>
      </c>
      <c r="Q58" s="123">
        <f>F58+K58</f>
        <v>2548499</v>
      </c>
      <c r="R58" s="95"/>
    </row>
    <row r="59" spans="1:18" s="96" customFormat="1" ht="25.5" customHeight="1">
      <c r="A59" s="95"/>
      <c r="B59" s="55" t="s">
        <v>245</v>
      </c>
      <c r="C59" s="218">
        <v>3242</v>
      </c>
      <c r="D59" s="218" t="s">
        <v>246</v>
      </c>
      <c r="E59" s="56" t="s">
        <v>247</v>
      </c>
      <c r="F59" s="124">
        <f>G59</f>
        <v>445000</v>
      </c>
      <c r="G59" s="157">
        <f>145000+300000</f>
        <v>445000</v>
      </c>
      <c r="H59" s="124">
        <v>0</v>
      </c>
      <c r="I59" s="124">
        <v>0</v>
      </c>
      <c r="J59" s="158">
        <v>0</v>
      </c>
      <c r="K59" s="124">
        <v>0</v>
      </c>
      <c r="L59" s="124">
        <v>0</v>
      </c>
      <c r="M59" s="124">
        <v>0</v>
      </c>
      <c r="N59" s="124">
        <v>0</v>
      </c>
      <c r="O59" s="124">
        <v>0</v>
      </c>
      <c r="P59" s="124">
        <v>0</v>
      </c>
      <c r="Q59" s="123">
        <f>F59+K59</f>
        <v>445000</v>
      </c>
      <c r="R59" s="95"/>
    </row>
    <row r="60" spans="1:18" s="96" customFormat="1" ht="18" customHeight="1">
      <c r="A60" s="95"/>
      <c r="B60" s="159"/>
      <c r="C60" s="217">
        <v>4000</v>
      </c>
      <c r="D60" s="217"/>
      <c r="E60" s="54" t="s">
        <v>248</v>
      </c>
      <c r="F60" s="108">
        <f t="shared" ref="F60:Q60" si="12">F61+F62+F63</f>
        <v>5098400</v>
      </c>
      <c r="G60" s="108">
        <f t="shared" si="12"/>
        <v>5098400</v>
      </c>
      <c r="H60" s="108">
        <f t="shared" si="12"/>
        <v>2770000</v>
      </c>
      <c r="I60" s="108">
        <f t="shared" si="12"/>
        <v>1460000</v>
      </c>
      <c r="J60" s="108">
        <f t="shared" si="12"/>
        <v>0</v>
      </c>
      <c r="K60" s="108">
        <f t="shared" si="12"/>
        <v>40000</v>
      </c>
      <c r="L60" s="108">
        <f t="shared" si="12"/>
        <v>0</v>
      </c>
      <c r="M60" s="108">
        <f t="shared" si="12"/>
        <v>40000</v>
      </c>
      <c r="N60" s="108">
        <f t="shared" si="12"/>
        <v>0</v>
      </c>
      <c r="O60" s="108">
        <f t="shared" si="12"/>
        <v>0</v>
      </c>
      <c r="P60" s="108">
        <f t="shared" si="12"/>
        <v>0</v>
      </c>
      <c r="Q60" s="108">
        <f t="shared" si="12"/>
        <v>5138400</v>
      </c>
      <c r="R60" s="95"/>
    </row>
    <row r="61" spans="1:18" s="96" customFormat="1" ht="20.45" customHeight="1">
      <c r="A61" s="95"/>
      <c r="B61" s="55" t="s">
        <v>249</v>
      </c>
      <c r="C61" s="140">
        <v>4030</v>
      </c>
      <c r="D61" s="55" t="s">
        <v>250</v>
      </c>
      <c r="E61" s="56" t="s">
        <v>251</v>
      </c>
      <c r="F61" s="124">
        <f>G61</f>
        <v>491900</v>
      </c>
      <c r="G61" s="157">
        <v>491900</v>
      </c>
      <c r="H61" s="157">
        <v>370000</v>
      </c>
      <c r="I61" s="157">
        <f>1500+20000+15000</f>
        <v>36500</v>
      </c>
      <c r="J61" s="158">
        <v>0</v>
      </c>
      <c r="K61" s="124">
        <v>0</v>
      </c>
      <c r="L61" s="124">
        <v>0</v>
      </c>
      <c r="M61" s="124">
        <v>0</v>
      </c>
      <c r="N61" s="124">
        <v>0</v>
      </c>
      <c r="O61" s="124">
        <v>0</v>
      </c>
      <c r="P61" s="124">
        <v>0</v>
      </c>
      <c r="Q61" s="123">
        <f>F61+K61</f>
        <v>491900</v>
      </c>
      <c r="R61" s="95"/>
    </row>
    <row r="62" spans="1:18" s="96" customFormat="1" ht="25.5" customHeight="1">
      <c r="A62" s="95"/>
      <c r="B62" s="55" t="s">
        <v>252</v>
      </c>
      <c r="C62" s="140">
        <v>4060</v>
      </c>
      <c r="D62" s="218" t="s">
        <v>253</v>
      </c>
      <c r="E62" s="56" t="s">
        <v>254</v>
      </c>
      <c r="F62" s="124">
        <f>G62</f>
        <v>4581500</v>
      </c>
      <c r="G62" s="157">
        <f>4331500+250000</f>
        <v>4581500</v>
      </c>
      <c r="H62" s="157">
        <v>2400000</v>
      </c>
      <c r="I62" s="157">
        <f>1173500+250000</f>
        <v>1423500</v>
      </c>
      <c r="J62" s="158">
        <v>0</v>
      </c>
      <c r="K62" s="124">
        <f>M62+L62</f>
        <v>40000</v>
      </c>
      <c r="L62" s="124">
        <v>0</v>
      </c>
      <c r="M62" s="157">
        <v>40000</v>
      </c>
      <c r="N62" s="157">
        <v>0</v>
      </c>
      <c r="O62" s="124">
        <v>0</v>
      </c>
      <c r="P62" s="124">
        <f>L62</f>
        <v>0</v>
      </c>
      <c r="Q62" s="123">
        <f>F62+K62</f>
        <v>4621500</v>
      </c>
      <c r="R62" s="95"/>
    </row>
    <row r="63" spans="1:18" s="96" customFormat="1" ht="25.5" customHeight="1">
      <c r="A63" s="95"/>
      <c r="B63" s="142" t="s">
        <v>255</v>
      </c>
      <c r="C63" s="140">
        <v>4082</v>
      </c>
      <c r="D63" s="142" t="s">
        <v>256</v>
      </c>
      <c r="E63" s="143" t="s">
        <v>257</v>
      </c>
      <c r="F63" s="124">
        <f>G63</f>
        <v>25000</v>
      </c>
      <c r="G63" s="157">
        <v>25000</v>
      </c>
      <c r="H63" s="124">
        <v>0</v>
      </c>
      <c r="I63" s="124">
        <v>0</v>
      </c>
      <c r="J63" s="158">
        <v>0</v>
      </c>
      <c r="K63" s="124">
        <v>0</v>
      </c>
      <c r="L63" s="124">
        <v>0</v>
      </c>
      <c r="M63" s="124">
        <v>0</v>
      </c>
      <c r="N63" s="124">
        <v>0</v>
      </c>
      <c r="O63" s="124">
        <v>0</v>
      </c>
      <c r="P63" s="124">
        <v>0</v>
      </c>
      <c r="Q63" s="123">
        <f>F63+K63</f>
        <v>25000</v>
      </c>
      <c r="R63" s="95"/>
    </row>
    <row r="64" spans="1:18" s="96" customFormat="1" ht="18" customHeight="1">
      <c r="A64" s="95"/>
      <c r="B64" s="160"/>
      <c r="C64" s="161">
        <v>5000</v>
      </c>
      <c r="D64" s="160"/>
      <c r="E64" s="162" t="s">
        <v>258</v>
      </c>
      <c r="F64" s="108">
        <f>F66+F65</f>
        <v>75000</v>
      </c>
      <c r="G64" s="108">
        <f t="shared" ref="G64:Q64" si="13">G66+G65</f>
        <v>75000</v>
      </c>
      <c r="H64" s="108">
        <f t="shared" si="13"/>
        <v>0</v>
      </c>
      <c r="I64" s="108">
        <f t="shared" si="13"/>
        <v>0</v>
      </c>
      <c r="J64" s="108">
        <f t="shared" si="13"/>
        <v>0</v>
      </c>
      <c r="K64" s="108">
        <f t="shared" si="13"/>
        <v>0</v>
      </c>
      <c r="L64" s="108">
        <f t="shared" si="13"/>
        <v>0</v>
      </c>
      <c r="M64" s="108">
        <f t="shared" si="13"/>
        <v>0</v>
      </c>
      <c r="N64" s="108">
        <f t="shared" si="13"/>
        <v>0</v>
      </c>
      <c r="O64" s="108">
        <f t="shared" si="13"/>
        <v>0</v>
      </c>
      <c r="P64" s="108">
        <f t="shared" si="13"/>
        <v>0</v>
      </c>
      <c r="Q64" s="108">
        <f t="shared" si="13"/>
        <v>75000</v>
      </c>
      <c r="R64" s="95"/>
    </row>
    <row r="65" spans="1:1025" s="96" customFormat="1" ht="25.5" customHeight="1">
      <c r="A65" s="95"/>
      <c r="B65" s="200" t="s">
        <v>352</v>
      </c>
      <c r="C65" s="212">
        <v>5011</v>
      </c>
      <c r="D65" s="200" t="s">
        <v>260</v>
      </c>
      <c r="E65" s="211" t="s">
        <v>353</v>
      </c>
      <c r="F65" s="124">
        <f>G65</f>
        <v>50000</v>
      </c>
      <c r="G65" s="157">
        <v>50000</v>
      </c>
      <c r="H65" s="124">
        <v>0</v>
      </c>
      <c r="I65" s="124">
        <v>0</v>
      </c>
      <c r="J65" s="158">
        <v>0</v>
      </c>
      <c r="K65" s="124">
        <v>0</v>
      </c>
      <c r="L65" s="124">
        <v>0</v>
      </c>
      <c r="M65" s="124">
        <v>0</v>
      </c>
      <c r="N65" s="124">
        <v>0</v>
      </c>
      <c r="O65" s="124">
        <v>0</v>
      </c>
      <c r="P65" s="124">
        <v>0</v>
      </c>
      <c r="Q65" s="123">
        <f>F65+K65</f>
        <v>50000</v>
      </c>
      <c r="R65" s="95"/>
    </row>
    <row r="66" spans="1:1025" s="96" customFormat="1" ht="34.5" customHeight="1">
      <c r="A66" s="95"/>
      <c r="B66" s="55" t="s">
        <v>259</v>
      </c>
      <c r="C66" s="218">
        <v>5062</v>
      </c>
      <c r="D66" s="163" t="s">
        <v>260</v>
      </c>
      <c r="E66" s="56" t="s">
        <v>261</v>
      </c>
      <c r="F66" s="124">
        <f>G66</f>
        <v>25000</v>
      </c>
      <c r="G66" s="157">
        <v>25000</v>
      </c>
      <c r="H66" s="124">
        <v>0</v>
      </c>
      <c r="I66" s="124">
        <v>0</v>
      </c>
      <c r="J66" s="158">
        <v>0</v>
      </c>
      <c r="K66" s="124">
        <v>0</v>
      </c>
      <c r="L66" s="124">
        <v>0</v>
      </c>
      <c r="M66" s="124">
        <v>0</v>
      </c>
      <c r="N66" s="124">
        <v>0</v>
      </c>
      <c r="O66" s="124">
        <v>0</v>
      </c>
      <c r="P66" s="124">
        <v>0</v>
      </c>
      <c r="Q66" s="123">
        <f>F66+K66</f>
        <v>25000</v>
      </c>
      <c r="R66" s="95"/>
    </row>
    <row r="67" spans="1:1025" s="96" customFormat="1" ht="20.45" customHeight="1">
      <c r="A67" s="95"/>
      <c r="B67" s="159"/>
      <c r="C67" s="217">
        <v>6000</v>
      </c>
      <c r="D67" s="106"/>
      <c r="E67" s="54" t="s">
        <v>262</v>
      </c>
      <c r="F67" s="108">
        <f t="shared" ref="F67:Q67" si="14">F68+F69</f>
        <v>1962760</v>
      </c>
      <c r="G67" s="108">
        <f t="shared" si="14"/>
        <v>1962760</v>
      </c>
      <c r="H67" s="108">
        <f t="shared" si="14"/>
        <v>8000</v>
      </c>
      <c r="I67" s="108">
        <f t="shared" si="14"/>
        <v>1000000</v>
      </c>
      <c r="J67" s="108">
        <f t="shared" si="14"/>
        <v>0</v>
      </c>
      <c r="K67" s="108">
        <f t="shared" si="14"/>
        <v>0</v>
      </c>
      <c r="L67" s="108">
        <f t="shared" si="14"/>
        <v>0</v>
      </c>
      <c r="M67" s="108">
        <f t="shared" si="14"/>
        <v>0</v>
      </c>
      <c r="N67" s="108">
        <f t="shared" si="14"/>
        <v>0</v>
      </c>
      <c r="O67" s="108">
        <f t="shared" si="14"/>
        <v>0</v>
      </c>
      <c r="P67" s="108">
        <f t="shared" si="14"/>
        <v>0</v>
      </c>
      <c r="Q67" s="108">
        <f t="shared" si="14"/>
        <v>1962760</v>
      </c>
      <c r="R67" s="95"/>
    </row>
    <row r="68" spans="1:1025" s="96" customFormat="1" ht="25.5" customHeight="1">
      <c r="A68" s="95"/>
      <c r="B68" s="55" t="s">
        <v>263</v>
      </c>
      <c r="C68" s="55" t="s">
        <v>264</v>
      </c>
      <c r="D68" s="163" t="s">
        <v>265</v>
      </c>
      <c r="E68" s="56" t="s">
        <v>266</v>
      </c>
      <c r="F68" s="124">
        <f>G68</f>
        <v>548000</v>
      </c>
      <c r="G68" s="157">
        <v>548000</v>
      </c>
      <c r="H68" s="124">
        <v>0</v>
      </c>
      <c r="I68" s="124">
        <v>0</v>
      </c>
      <c r="J68" s="158">
        <v>0</v>
      </c>
      <c r="K68" s="124">
        <v>0</v>
      </c>
      <c r="L68" s="124">
        <v>0</v>
      </c>
      <c r="M68" s="124">
        <v>0</v>
      </c>
      <c r="N68" s="124">
        <v>0</v>
      </c>
      <c r="O68" s="124">
        <v>0</v>
      </c>
      <c r="P68" s="124">
        <v>0</v>
      </c>
      <c r="Q68" s="123">
        <f>F68+K68</f>
        <v>548000</v>
      </c>
      <c r="R68" s="164"/>
      <c r="S68" s="164"/>
    </row>
    <row r="69" spans="1:1025" s="96" customFormat="1" ht="25.5" customHeight="1">
      <c r="A69" s="95"/>
      <c r="B69" s="55" t="s">
        <v>267</v>
      </c>
      <c r="C69" s="55" t="s">
        <v>268</v>
      </c>
      <c r="D69" s="55" t="s">
        <v>265</v>
      </c>
      <c r="E69" s="56" t="s">
        <v>269</v>
      </c>
      <c r="F69" s="124">
        <f>G69</f>
        <v>1414760</v>
      </c>
      <c r="G69" s="157">
        <f>914760-500000+1000000</f>
        <v>1414760</v>
      </c>
      <c r="H69" s="157">
        <v>8000</v>
      </c>
      <c r="I69" s="157">
        <f>500000-500000+1000000</f>
        <v>1000000</v>
      </c>
      <c r="J69" s="158">
        <v>0</v>
      </c>
      <c r="K69" s="124">
        <f>L69</f>
        <v>0</v>
      </c>
      <c r="L69" s="124">
        <v>0</v>
      </c>
      <c r="M69" s="124">
        <v>0</v>
      </c>
      <c r="N69" s="124">
        <v>0</v>
      </c>
      <c r="O69" s="124">
        <v>0</v>
      </c>
      <c r="P69" s="124">
        <f>L69</f>
        <v>0</v>
      </c>
      <c r="Q69" s="123">
        <f>F69+K69</f>
        <v>1414760</v>
      </c>
      <c r="R69" s="95"/>
    </row>
    <row r="70" spans="1:1025" s="166" customFormat="1" ht="25.5" customHeight="1">
      <c r="A70" s="165"/>
      <c r="B70" s="159"/>
      <c r="C70" s="159" t="s">
        <v>321</v>
      </c>
      <c r="D70" s="159"/>
      <c r="E70" s="54" t="s">
        <v>322</v>
      </c>
      <c r="F70" s="108">
        <f t="shared" ref="F70:Q70" si="15">F71+F73+F75+F81+F80+F72+F74</f>
        <v>464500</v>
      </c>
      <c r="G70" s="108">
        <f t="shared" si="15"/>
        <v>464500</v>
      </c>
      <c r="H70" s="108">
        <f t="shared" si="15"/>
        <v>0</v>
      </c>
      <c r="I70" s="108">
        <f t="shared" si="15"/>
        <v>0</v>
      </c>
      <c r="J70" s="108">
        <f t="shared" si="15"/>
        <v>0</v>
      </c>
      <c r="K70" s="108">
        <f t="shared" si="15"/>
        <v>1807700</v>
      </c>
      <c r="L70" s="108">
        <f t="shared" si="15"/>
        <v>1800000</v>
      </c>
      <c r="M70" s="108">
        <f t="shared" si="15"/>
        <v>7700</v>
      </c>
      <c r="N70" s="108">
        <f t="shared" si="15"/>
        <v>0</v>
      </c>
      <c r="O70" s="108">
        <f t="shared" si="15"/>
        <v>0</v>
      </c>
      <c r="P70" s="108">
        <f t="shared" si="15"/>
        <v>1800000</v>
      </c>
      <c r="Q70" s="108">
        <f t="shared" si="15"/>
        <v>2272200</v>
      </c>
      <c r="R70" s="108">
        <f>R71+R73+R75+R81+R80</f>
        <v>0</v>
      </c>
      <c r="S70" s="108">
        <f>S71+S73+S75+S81+S80</f>
        <v>0</v>
      </c>
    </row>
    <row r="71" spans="1:1025" s="96" customFormat="1" ht="25.5" customHeight="1">
      <c r="A71" s="95"/>
      <c r="B71" s="55" t="s">
        <v>270</v>
      </c>
      <c r="C71" s="55" t="s">
        <v>271</v>
      </c>
      <c r="D71" s="55" t="s">
        <v>272</v>
      </c>
      <c r="E71" s="56" t="s">
        <v>273</v>
      </c>
      <c r="F71" s="124">
        <f>G71</f>
        <v>50000</v>
      </c>
      <c r="G71" s="157">
        <v>50000</v>
      </c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>
        <v>0</v>
      </c>
      <c r="O71" s="167">
        <v>0</v>
      </c>
      <c r="P71" s="167">
        <v>0</v>
      </c>
      <c r="Q71" s="167">
        <f t="shared" ref="Q71:Q81" si="16">F71+K71</f>
        <v>50000</v>
      </c>
      <c r="R71" s="95"/>
    </row>
    <row r="72" spans="1:1025" s="96" customFormat="1" ht="25.5" customHeight="1">
      <c r="A72" s="95"/>
      <c r="B72" s="55" t="s">
        <v>336</v>
      </c>
      <c r="C72" s="55" t="s">
        <v>337</v>
      </c>
      <c r="D72" s="55" t="s">
        <v>325</v>
      </c>
      <c r="E72" s="56" t="s">
        <v>338</v>
      </c>
      <c r="F72" s="124">
        <v>0</v>
      </c>
      <c r="G72" s="124">
        <v>0</v>
      </c>
      <c r="H72" s="124">
        <v>0</v>
      </c>
      <c r="I72" s="124">
        <v>0</v>
      </c>
      <c r="J72" s="124">
        <v>0</v>
      </c>
      <c r="K72" s="124">
        <f>L72</f>
        <v>150000</v>
      </c>
      <c r="L72" s="262">
        <v>150000</v>
      </c>
      <c r="M72" s="124">
        <v>0</v>
      </c>
      <c r="N72" s="124">
        <v>0</v>
      </c>
      <c r="O72" s="124">
        <v>0</v>
      </c>
      <c r="P72" s="124">
        <f>L72</f>
        <v>150000</v>
      </c>
      <c r="Q72" s="124">
        <f t="shared" si="16"/>
        <v>150000</v>
      </c>
      <c r="R72" s="95"/>
    </row>
    <row r="73" spans="1:1025" ht="30.75" customHeight="1">
      <c r="A73" s="95"/>
      <c r="B73" s="55" t="s">
        <v>323</v>
      </c>
      <c r="C73" s="55" t="s">
        <v>324</v>
      </c>
      <c r="D73" s="55" t="s">
        <v>325</v>
      </c>
      <c r="E73" s="56" t="s">
        <v>326</v>
      </c>
      <c r="F73" s="124">
        <v>0</v>
      </c>
      <c r="G73" s="124">
        <v>0</v>
      </c>
      <c r="H73" s="124">
        <v>0</v>
      </c>
      <c r="I73" s="124">
        <v>0</v>
      </c>
      <c r="J73" s="124">
        <v>0</v>
      </c>
      <c r="K73" s="124">
        <f>L73</f>
        <v>650000</v>
      </c>
      <c r="L73" s="262">
        <v>650000</v>
      </c>
      <c r="M73" s="124">
        <v>0</v>
      </c>
      <c r="N73" s="124">
        <v>0</v>
      </c>
      <c r="O73" s="124">
        <v>0</v>
      </c>
      <c r="P73" s="124">
        <f>L73</f>
        <v>650000</v>
      </c>
      <c r="Q73" s="124">
        <f t="shared" si="16"/>
        <v>650000</v>
      </c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68"/>
      <c r="BK73" s="168"/>
      <c r="BL73" s="168"/>
      <c r="BM73" s="168"/>
      <c r="BN73" s="168"/>
      <c r="BO73" s="168"/>
      <c r="BP73" s="168"/>
      <c r="BQ73" s="168"/>
      <c r="BR73" s="168"/>
      <c r="BS73" s="168"/>
      <c r="BT73" s="168"/>
      <c r="BU73" s="168"/>
      <c r="BV73" s="168"/>
      <c r="BW73" s="168"/>
      <c r="BX73" s="168"/>
      <c r="BY73" s="168"/>
      <c r="BZ73" s="168"/>
      <c r="CA73" s="168"/>
      <c r="CB73" s="168"/>
      <c r="CC73" s="168"/>
      <c r="CD73" s="168"/>
      <c r="CE73" s="168"/>
      <c r="CF73" s="168"/>
      <c r="CG73" s="168"/>
      <c r="CH73" s="168"/>
      <c r="CI73" s="168"/>
      <c r="CJ73" s="168"/>
      <c r="CK73" s="168"/>
      <c r="CL73" s="168"/>
      <c r="CM73" s="168"/>
      <c r="CN73" s="168"/>
      <c r="CO73" s="168"/>
      <c r="CP73" s="168"/>
      <c r="CQ73" s="168"/>
      <c r="CR73" s="168"/>
      <c r="CS73" s="168"/>
      <c r="CT73" s="168"/>
      <c r="CU73" s="168"/>
      <c r="CV73" s="168"/>
      <c r="CW73" s="168"/>
      <c r="CX73" s="168"/>
      <c r="CY73" s="168"/>
      <c r="CZ73" s="168"/>
      <c r="DA73" s="168"/>
      <c r="DB73" s="168"/>
      <c r="DC73" s="168"/>
      <c r="DD73" s="168"/>
      <c r="DE73" s="168"/>
      <c r="DF73" s="168"/>
      <c r="DG73" s="168"/>
      <c r="DH73" s="168"/>
      <c r="DI73" s="168"/>
      <c r="DJ73" s="168"/>
      <c r="DK73" s="168"/>
      <c r="DL73" s="168"/>
      <c r="DM73" s="168"/>
      <c r="DN73" s="168"/>
      <c r="DO73" s="168"/>
      <c r="DP73" s="168"/>
      <c r="DQ73" s="168"/>
      <c r="DR73" s="168"/>
      <c r="DS73" s="168"/>
      <c r="DT73" s="168"/>
      <c r="DU73" s="168"/>
      <c r="DV73" s="168"/>
      <c r="DW73" s="168"/>
      <c r="DX73" s="168"/>
      <c r="DY73" s="168"/>
      <c r="DZ73" s="168"/>
      <c r="EA73" s="168"/>
      <c r="EB73" s="168"/>
      <c r="EC73" s="168"/>
      <c r="ED73" s="168"/>
      <c r="EE73" s="168"/>
      <c r="EF73" s="168"/>
      <c r="EG73" s="168"/>
      <c r="EH73" s="168"/>
      <c r="EI73" s="168"/>
      <c r="EJ73" s="168"/>
      <c r="EK73" s="168"/>
      <c r="EL73" s="168"/>
      <c r="EM73" s="168"/>
      <c r="EN73" s="168"/>
      <c r="EO73" s="168"/>
      <c r="EP73" s="168"/>
      <c r="EQ73" s="168"/>
      <c r="ER73" s="168"/>
      <c r="ES73" s="168"/>
      <c r="ET73" s="168"/>
      <c r="EU73" s="168"/>
      <c r="EV73" s="168"/>
      <c r="EW73" s="168"/>
      <c r="EX73" s="168"/>
      <c r="EY73" s="168"/>
      <c r="EZ73" s="168"/>
      <c r="FA73" s="168"/>
      <c r="FB73" s="168"/>
      <c r="FC73" s="168"/>
      <c r="FD73" s="168"/>
      <c r="FE73" s="168"/>
      <c r="FF73" s="168"/>
      <c r="FG73" s="168"/>
      <c r="FH73" s="168"/>
      <c r="FI73" s="168"/>
      <c r="FJ73" s="168"/>
      <c r="FK73" s="168"/>
      <c r="FL73" s="168"/>
      <c r="FM73" s="168"/>
      <c r="FN73" s="168"/>
      <c r="FO73" s="168"/>
      <c r="FP73" s="168"/>
      <c r="FQ73" s="168"/>
      <c r="FR73" s="168"/>
      <c r="FS73" s="168"/>
      <c r="FT73" s="168"/>
      <c r="FU73" s="168"/>
      <c r="FV73" s="168"/>
      <c r="FW73" s="168"/>
      <c r="FX73" s="168"/>
      <c r="FY73" s="168"/>
      <c r="FZ73" s="168"/>
      <c r="GA73" s="168"/>
      <c r="GB73" s="168"/>
      <c r="GC73" s="168"/>
      <c r="GD73" s="168"/>
      <c r="GE73" s="168"/>
      <c r="GF73" s="168"/>
      <c r="GG73" s="168"/>
      <c r="GH73" s="168"/>
      <c r="GI73" s="168"/>
      <c r="GJ73" s="168"/>
      <c r="GK73" s="168"/>
      <c r="GL73" s="168"/>
      <c r="GM73" s="168"/>
      <c r="GN73" s="168"/>
      <c r="GO73" s="168"/>
      <c r="GP73" s="168"/>
      <c r="GQ73" s="168"/>
      <c r="GR73" s="168"/>
      <c r="GS73" s="168"/>
      <c r="GT73" s="168"/>
      <c r="GU73" s="168"/>
      <c r="GV73" s="168"/>
      <c r="GW73" s="168"/>
      <c r="GX73" s="168"/>
      <c r="GY73" s="168"/>
      <c r="GZ73" s="168"/>
      <c r="HA73" s="168"/>
      <c r="HB73" s="168"/>
      <c r="HC73" s="168"/>
      <c r="HD73" s="168"/>
      <c r="HE73" s="168"/>
      <c r="HF73" s="168"/>
      <c r="HG73" s="168"/>
      <c r="HH73" s="168"/>
      <c r="HI73" s="168"/>
      <c r="HJ73" s="168"/>
      <c r="HK73" s="168"/>
      <c r="HL73" s="168"/>
      <c r="HM73" s="168"/>
      <c r="HN73" s="168"/>
      <c r="HO73" s="168"/>
      <c r="HP73" s="168"/>
      <c r="HQ73" s="168"/>
      <c r="HR73" s="168"/>
      <c r="HS73" s="168"/>
      <c r="HT73" s="168"/>
      <c r="HU73" s="168"/>
      <c r="HV73" s="168"/>
      <c r="HW73" s="168"/>
      <c r="HX73" s="168"/>
      <c r="HY73" s="168"/>
      <c r="HZ73" s="168"/>
      <c r="IA73" s="168"/>
      <c r="IB73" s="168"/>
      <c r="IC73" s="168"/>
      <c r="ID73" s="168"/>
      <c r="IE73" s="168"/>
      <c r="IF73" s="168"/>
      <c r="IG73" s="168"/>
      <c r="IH73" s="168"/>
      <c r="II73" s="168"/>
      <c r="IJ73" s="168"/>
      <c r="IK73" s="168"/>
      <c r="IL73" s="168"/>
      <c r="IM73" s="168"/>
      <c r="IN73" s="168"/>
      <c r="IO73" s="168"/>
      <c r="IP73" s="168"/>
      <c r="IQ73" s="168"/>
      <c r="IR73" s="168"/>
      <c r="IS73" s="168"/>
      <c r="IT73" s="168"/>
      <c r="IU73" s="168"/>
      <c r="IV73" s="168"/>
      <c r="IW73" s="168"/>
      <c r="IX73" s="168"/>
      <c r="IY73" s="168"/>
      <c r="IZ73" s="168"/>
      <c r="JA73" s="168"/>
      <c r="JB73" s="168"/>
      <c r="JC73" s="168"/>
      <c r="JD73" s="168"/>
      <c r="JE73" s="168"/>
      <c r="JF73" s="168"/>
      <c r="JG73" s="168"/>
      <c r="JH73" s="168"/>
      <c r="JI73" s="168"/>
      <c r="JJ73" s="168"/>
      <c r="JK73" s="168"/>
      <c r="JL73" s="168"/>
      <c r="JM73" s="168"/>
      <c r="JN73" s="168"/>
      <c r="JO73" s="168"/>
      <c r="JP73" s="168"/>
      <c r="JQ73" s="168"/>
      <c r="JR73" s="168"/>
      <c r="JS73" s="168"/>
      <c r="JT73" s="168"/>
      <c r="JU73" s="168"/>
      <c r="JV73" s="168"/>
      <c r="JW73" s="168"/>
      <c r="JX73" s="168"/>
      <c r="JY73" s="168"/>
      <c r="JZ73" s="168"/>
      <c r="KA73" s="168"/>
      <c r="KB73" s="168"/>
      <c r="KC73" s="168"/>
      <c r="KD73" s="168"/>
      <c r="KE73" s="168"/>
      <c r="KF73" s="168"/>
      <c r="KG73" s="168"/>
      <c r="KH73" s="168"/>
      <c r="KI73" s="168"/>
      <c r="KJ73" s="168"/>
      <c r="KK73" s="168"/>
      <c r="KL73" s="168"/>
      <c r="KM73" s="168"/>
      <c r="KN73" s="168"/>
      <c r="KO73" s="168"/>
      <c r="KP73" s="168"/>
      <c r="KQ73" s="168"/>
      <c r="KR73" s="168"/>
      <c r="KS73" s="168"/>
      <c r="KT73" s="168"/>
      <c r="KU73" s="168"/>
      <c r="KV73" s="168"/>
      <c r="KW73" s="168"/>
      <c r="KX73" s="168"/>
      <c r="KY73" s="168"/>
      <c r="KZ73" s="168"/>
      <c r="LA73" s="168"/>
      <c r="LB73" s="168"/>
      <c r="LC73" s="168"/>
      <c r="LD73" s="168"/>
      <c r="LE73" s="168"/>
      <c r="LF73" s="168"/>
      <c r="LG73" s="168"/>
      <c r="LH73" s="168"/>
      <c r="LI73" s="168"/>
      <c r="LJ73" s="168"/>
      <c r="LK73" s="168"/>
      <c r="LL73" s="168"/>
      <c r="LM73" s="168"/>
      <c r="LN73" s="168"/>
      <c r="LO73" s="168"/>
      <c r="LP73" s="168"/>
      <c r="LQ73" s="168"/>
      <c r="LR73" s="168"/>
      <c r="LS73" s="168"/>
      <c r="LT73" s="168"/>
      <c r="LU73" s="168"/>
      <c r="LV73" s="168"/>
      <c r="LW73" s="168"/>
      <c r="LX73" s="168"/>
      <c r="LY73" s="168"/>
      <c r="LZ73" s="168"/>
      <c r="MA73" s="168"/>
      <c r="MB73" s="168"/>
      <c r="MC73" s="168"/>
      <c r="MD73" s="168"/>
      <c r="ME73" s="168"/>
      <c r="MF73" s="168"/>
      <c r="MG73" s="168"/>
      <c r="MH73" s="168"/>
      <c r="MI73" s="168"/>
      <c r="MJ73" s="168"/>
      <c r="MK73" s="168"/>
      <c r="ML73" s="168"/>
      <c r="MM73" s="168"/>
      <c r="MN73" s="168"/>
      <c r="MO73" s="168"/>
      <c r="MP73" s="168"/>
      <c r="MQ73" s="168"/>
      <c r="MR73" s="168"/>
      <c r="MS73" s="168"/>
      <c r="MT73" s="168"/>
      <c r="MU73" s="168"/>
      <c r="MV73" s="168"/>
      <c r="MW73" s="168"/>
      <c r="MX73" s="168"/>
      <c r="MY73" s="168"/>
      <c r="MZ73" s="168"/>
      <c r="NA73" s="168"/>
      <c r="NB73" s="168"/>
      <c r="NC73" s="168"/>
      <c r="ND73" s="168"/>
      <c r="NE73" s="168"/>
      <c r="NF73" s="168"/>
      <c r="NG73" s="168"/>
      <c r="NH73" s="168"/>
      <c r="NI73" s="168"/>
      <c r="NJ73" s="168"/>
      <c r="NK73" s="168"/>
      <c r="NL73" s="168"/>
      <c r="NM73" s="168"/>
      <c r="NN73" s="168"/>
      <c r="NO73" s="168"/>
      <c r="NP73" s="168"/>
      <c r="NQ73" s="168"/>
      <c r="NR73" s="168"/>
      <c r="NS73" s="168"/>
      <c r="NT73" s="168"/>
      <c r="NU73" s="168"/>
      <c r="NV73" s="168"/>
      <c r="NW73" s="168"/>
      <c r="NX73" s="168"/>
      <c r="NY73" s="168"/>
      <c r="NZ73" s="168"/>
      <c r="OA73" s="168"/>
      <c r="OB73" s="168"/>
      <c r="OC73" s="168"/>
      <c r="OD73" s="168"/>
      <c r="OE73" s="168"/>
      <c r="OF73" s="168"/>
      <c r="OG73" s="168"/>
      <c r="OH73" s="168"/>
      <c r="OI73" s="168"/>
      <c r="OJ73" s="168"/>
      <c r="OK73" s="168"/>
      <c r="OL73" s="168"/>
      <c r="OM73" s="168"/>
      <c r="ON73" s="168"/>
      <c r="OO73" s="168"/>
      <c r="OP73" s="168"/>
      <c r="OQ73" s="168"/>
      <c r="OR73" s="168"/>
      <c r="OS73" s="168"/>
      <c r="OT73" s="168"/>
      <c r="OU73" s="168"/>
      <c r="OV73" s="168"/>
      <c r="OW73" s="168"/>
      <c r="OX73" s="168"/>
      <c r="OY73" s="168"/>
      <c r="OZ73" s="168"/>
      <c r="PA73" s="168"/>
      <c r="PB73" s="168"/>
      <c r="PC73" s="168"/>
      <c r="PD73" s="168"/>
      <c r="PE73" s="168"/>
      <c r="PF73" s="168"/>
      <c r="PG73" s="168"/>
      <c r="PH73" s="168"/>
      <c r="PI73" s="168"/>
      <c r="PJ73" s="168"/>
      <c r="PK73" s="168"/>
      <c r="PL73" s="168"/>
      <c r="PM73" s="168"/>
      <c r="PN73" s="168"/>
      <c r="PO73" s="168"/>
      <c r="PP73" s="168"/>
      <c r="PQ73" s="168"/>
      <c r="PR73" s="168"/>
      <c r="PS73" s="168"/>
      <c r="PT73" s="168"/>
      <c r="PU73" s="168"/>
      <c r="PV73" s="168"/>
      <c r="PW73" s="168"/>
      <c r="PX73" s="168"/>
      <c r="PY73" s="168"/>
      <c r="PZ73" s="168"/>
      <c r="QA73" s="168"/>
      <c r="QB73" s="168"/>
      <c r="QC73" s="168"/>
      <c r="QD73" s="168"/>
      <c r="QE73" s="168"/>
      <c r="QF73" s="168"/>
      <c r="QG73" s="168"/>
      <c r="QH73" s="168"/>
      <c r="QI73" s="168"/>
      <c r="QJ73" s="168"/>
      <c r="QK73" s="168"/>
      <c r="QL73" s="168"/>
      <c r="QM73" s="168"/>
      <c r="QN73" s="168"/>
      <c r="QO73" s="168"/>
      <c r="QP73" s="168"/>
      <c r="QQ73" s="168"/>
      <c r="QR73" s="168"/>
      <c r="QS73" s="168"/>
      <c r="QT73" s="168"/>
      <c r="QU73" s="168"/>
      <c r="QV73" s="168"/>
      <c r="QW73" s="168"/>
      <c r="QX73" s="168"/>
      <c r="QY73" s="168"/>
      <c r="QZ73" s="168"/>
      <c r="RA73" s="168"/>
      <c r="RB73" s="168"/>
      <c r="RC73" s="168"/>
      <c r="RD73" s="168"/>
      <c r="RE73" s="168"/>
      <c r="RF73" s="168"/>
      <c r="RG73" s="168"/>
      <c r="RH73" s="168"/>
      <c r="RI73" s="168"/>
      <c r="RJ73" s="168"/>
      <c r="RK73" s="168"/>
      <c r="RL73" s="168"/>
      <c r="RM73" s="168"/>
      <c r="RN73" s="168"/>
      <c r="RO73" s="168"/>
      <c r="RP73" s="168"/>
      <c r="RQ73" s="168"/>
      <c r="RR73" s="168"/>
      <c r="RS73" s="168"/>
      <c r="RT73" s="168"/>
      <c r="RU73" s="168"/>
      <c r="RV73" s="168"/>
      <c r="RW73" s="168"/>
      <c r="RX73" s="168"/>
      <c r="RY73" s="168"/>
      <c r="RZ73" s="168"/>
      <c r="SA73" s="168"/>
      <c r="SB73" s="168"/>
      <c r="SC73" s="168"/>
      <c r="SD73" s="168"/>
      <c r="SE73" s="168"/>
      <c r="SF73" s="168"/>
      <c r="SG73" s="168"/>
      <c r="SH73" s="168"/>
      <c r="SI73" s="168"/>
      <c r="SJ73" s="168"/>
      <c r="SK73" s="168"/>
      <c r="SL73" s="168"/>
      <c r="SM73" s="168"/>
      <c r="SN73" s="168"/>
      <c r="SO73" s="168"/>
      <c r="SP73" s="168"/>
      <c r="SQ73" s="168"/>
      <c r="SR73" s="168"/>
      <c r="SS73" s="168"/>
      <c r="ST73" s="168"/>
      <c r="SU73" s="168"/>
      <c r="SV73" s="168"/>
      <c r="SW73" s="168"/>
      <c r="SX73" s="168"/>
      <c r="SY73" s="168"/>
      <c r="SZ73" s="168"/>
      <c r="TA73" s="168"/>
      <c r="TB73" s="168"/>
      <c r="TC73" s="168"/>
      <c r="TD73" s="168"/>
      <c r="TE73" s="168"/>
      <c r="TF73" s="168"/>
      <c r="TG73" s="168"/>
      <c r="TH73" s="168"/>
      <c r="TI73" s="168"/>
      <c r="TJ73" s="168"/>
      <c r="TK73" s="168"/>
      <c r="TL73" s="168"/>
      <c r="TM73" s="168"/>
      <c r="TN73" s="168"/>
      <c r="TO73" s="168"/>
      <c r="TP73" s="168"/>
      <c r="TQ73" s="168"/>
      <c r="TR73" s="168"/>
      <c r="TS73" s="168"/>
      <c r="TT73" s="168"/>
      <c r="TU73" s="168"/>
      <c r="TV73" s="168"/>
      <c r="TW73" s="168"/>
      <c r="TX73" s="168"/>
      <c r="TY73" s="168"/>
      <c r="TZ73" s="168"/>
      <c r="UA73" s="168"/>
      <c r="UB73" s="168"/>
      <c r="UC73" s="168"/>
      <c r="UD73" s="168"/>
      <c r="UE73" s="168"/>
      <c r="UF73" s="168"/>
      <c r="UG73" s="168"/>
      <c r="UH73" s="168"/>
      <c r="UI73" s="168"/>
      <c r="UJ73" s="168"/>
      <c r="UK73" s="168"/>
      <c r="UL73" s="168"/>
      <c r="UM73" s="168"/>
      <c r="UN73" s="168"/>
      <c r="UO73" s="168"/>
      <c r="UP73" s="168"/>
      <c r="UQ73" s="168"/>
      <c r="UR73" s="168"/>
      <c r="US73" s="168"/>
      <c r="UT73" s="168"/>
      <c r="UU73" s="168"/>
      <c r="UV73" s="168"/>
      <c r="UW73" s="168"/>
      <c r="UX73" s="168"/>
      <c r="UY73" s="168"/>
      <c r="UZ73" s="168"/>
      <c r="VA73" s="168"/>
      <c r="VB73" s="168"/>
      <c r="VC73" s="168"/>
      <c r="VD73" s="168"/>
      <c r="VE73" s="168"/>
      <c r="VF73" s="168"/>
      <c r="VG73" s="168"/>
      <c r="VH73" s="168"/>
      <c r="VI73" s="168"/>
      <c r="VJ73" s="168"/>
      <c r="VK73" s="168"/>
      <c r="VL73" s="168"/>
      <c r="VM73" s="168"/>
      <c r="VN73" s="168"/>
      <c r="VO73" s="168"/>
      <c r="VP73" s="168"/>
      <c r="VQ73" s="168"/>
      <c r="VR73" s="168"/>
      <c r="VS73" s="168"/>
      <c r="VT73" s="168"/>
      <c r="VU73" s="168"/>
      <c r="VV73" s="168"/>
      <c r="VW73" s="168"/>
      <c r="VX73" s="168"/>
      <c r="VY73" s="168"/>
      <c r="VZ73" s="168"/>
      <c r="WA73" s="168"/>
      <c r="WB73" s="168"/>
      <c r="WC73" s="168"/>
      <c r="WD73" s="168"/>
      <c r="WE73" s="168"/>
      <c r="WF73" s="168"/>
      <c r="WG73" s="168"/>
      <c r="WH73" s="168"/>
      <c r="WI73" s="168"/>
      <c r="WJ73" s="168"/>
      <c r="WK73" s="168"/>
      <c r="WL73" s="168"/>
      <c r="WM73" s="168"/>
      <c r="WN73" s="168"/>
      <c r="WO73" s="168"/>
      <c r="WP73" s="168"/>
      <c r="WQ73" s="168"/>
      <c r="WR73" s="168"/>
      <c r="WS73" s="168"/>
      <c r="WT73" s="168"/>
      <c r="WU73" s="168"/>
      <c r="WV73" s="168"/>
      <c r="WW73" s="168"/>
      <c r="WX73" s="168"/>
      <c r="WY73" s="168"/>
      <c r="WZ73" s="168"/>
      <c r="XA73" s="168"/>
      <c r="XB73" s="168"/>
      <c r="XC73" s="168"/>
      <c r="XD73" s="168"/>
      <c r="XE73" s="168"/>
      <c r="XF73" s="168"/>
      <c r="XG73" s="168"/>
      <c r="XH73" s="168"/>
      <c r="XI73" s="168"/>
      <c r="XJ73" s="168"/>
      <c r="XK73" s="168"/>
      <c r="XL73" s="168"/>
      <c r="XM73" s="168"/>
      <c r="XN73" s="168"/>
      <c r="XO73" s="168"/>
      <c r="XP73" s="168"/>
      <c r="XQ73" s="168"/>
      <c r="XR73" s="168"/>
      <c r="XS73" s="168"/>
      <c r="XT73" s="168"/>
      <c r="XU73" s="168"/>
      <c r="XV73" s="168"/>
      <c r="XW73" s="168"/>
      <c r="XX73" s="168"/>
      <c r="XY73" s="168"/>
      <c r="XZ73" s="168"/>
      <c r="YA73" s="168"/>
      <c r="YB73" s="168"/>
      <c r="YC73" s="168"/>
      <c r="YD73" s="168"/>
      <c r="YE73" s="168"/>
      <c r="YF73" s="168"/>
      <c r="YG73" s="168"/>
      <c r="YH73" s="168"/>
      <c r="YI73" s="168"/>
      <c r="YJ73" s="168"/>
      <c r="YK73" s="168"/>
      <c r="YL73" s="168"/>
      <c r="YM73" s="168"/>
      <c r="YN73" s="168"/>
      <c r="YO73" s="168"/>
      <c r="YP73" s="168"/>
      <c r="YQ73" s="168"/>
      <c r="YR73" s="168"/>
      <c r="YS73" s="168"/>
      <c r="YT73" s="168"/>
      <c r="YU73" s="168"/>
      <c r="YV73" s="168"/>
      <c r="YW73" s="168"/>
      <c r="YX73" s="168"/>
      <c r="YY73" s="168"/>
      <c r="YZ73" s="168"/>
      <c r="ZA73" s="168"/>
      <c r="ZB73" s="168"/>
      <c r="ZC73" s="168"/>
      <c r="ZD73" s="168"/>
      <c r="ZE73" s="168"/>
      <c r="ZF73" s="168"/>
      <c r="ZG73" s="168"/>
      <c r="ZH73" s="168"/>
      <c r="ZI73" s="168"/>
      <c r="ZJ73" s="168"/>
      <c r="ZK73" s="168"/>
      <c r="ZL73" s="168"/>
      <c r="ZM73" s="168"/>
      <c r="ZN73" s="168"/>
      <c r="ZO73" s="168"/>
      <c r="ZP73" s="168"/>
      <c r="ZQ73" s="168"/>
      <c r="ZR73" s="168"/>
      <c r="ZS73" s="168"/>
      <c r="ZT73" s="168"/>
      <c r="ZU73" s="168"/>
      <c r="ZV73" s="168"/>
      <c r="ZW73" s="168"/>
      <c r="ZX73" s="168"/>
      <c r="ZY73" s="168"/>
      <c r="ZZ73" s="168"/>
      <c r="AAA73" s="168"/>
      <c r="AAB73" s="168"/>
      <c r="AAC73" s="168"/>
      <c r="AAD73" s="168"/>
      <c r="AAE73" s="168"/>
      <c r="AAF73" s="168"/>
      <c r="AAG73" s="168"/>
      <c r="AAH73" s="168"/>
      <c r="AAI73" s="168"/>
      <c r="AAJ73" s="168"/>
      <c r="AAK73" s="168"/>
      <c r="AAL73" s="168"/>
      <c r="AAM73" s="168"/>
      <c r="AAN73" s="168"/>
      <c r="AAO73" s="168"/>
      <c r="AAP73" s="168"/>
      <c r="AAQ73" s="168"/>
      <c r="AAR73" s="168"/>
      <c r="AAS73" s="168"/>
      <c r="AAT73" s="168"/>
      <c r="AAU73" s="168"/>
      <c r="AAV73" s="168"/>
      <c r="AAW73" s="168"/>
      <c r="AAX73" s="168"/>
      <c r="AAY73" s="168"/>
      <c r="AAZ73" s="168"/>
      <c r="ABA73" s="168"/>
      <c r="ABB73" s="168"/>
      <c r="ABC73" s="168"/>
      <c r="ABD73" s="168"/>
      <c r="ABE73" s="168"/>
      <c r="ABF73" s="168"/>
      <c r="ABG73" s="168"/>
      <c r="ABH73" s="168"/>
      <c r="ABI73" s="168"/>
      <c r="ABJ73" s="168"/>
      <c r="ABK73" s="168"/>
      <c r="ABL73" s="168"/>
      <c r="ABM73" s="168"/>
      <c r="ABN73" s="168"/>
      <c r="ABO73" s="168"/>
      <c r="ABP73" s="168"/>
      <c r="ABQ73" s="168"/>
      <c r="ABR73" s="168"/>
      <c r="ABS73" s="168"/>
      <c r="ABT73" s="168"/>
      <c r="ABU73" s="168"/>
      <c r="ABV73" s="168"/>
      <c r="ABW73" s="168"/>
      <c r="ABX73" s="168"/>
      <c r="ABY73" s="168"/>
      <c r="ABZ73" s="168"/>
      <c r="ACA73" s="168"/>
      <c r="ACB73" s="168"/>
      <c r="ACC73" s="168"/>
      <c r="ACD73" s="168"/>
      <c r="ACE73" s="168"/>
      <c r="ACF73" s="168"/>
      <c r="ACG73" s="168"/>
      <c r="ACH73" s="168"/>
      <c r="ACI73" s="168"/>
      <c r="ACJ73" s="168"/>
      <c r="ACK73" s="168"/>
      <c r="ACL73" s="168"/>
      <c r="ACM73" s="168"/>
      <c r="ACN73" s="168"/>
      <c r="ACO73" s="168"/>
      <c r="ACP73" s="168"/>
      <c r="ACQ73" s="168"/>
      <c r="ACR73" s="168"/>
      <c r="ACS73" s="168"/>
      <c r="ACT73" s="168"/>
      <c r="ACU73" s="168"/>
      <c r="ACV73" s="168"/>
      <c r="ACW73" s="168"/>
      <c r="ACX73" s="168"/>
      <c r="ACY73" s="168"/>
      <c r="ACZ73" s="168"/>
      <c r="ADA73" s="168"/>
      <c r="ADB73" s="168"/>
      <c r="ADC73" s="168"/>
      <c r="ADD73" s="168"/>
      <c r="ADE73" s="168"/>
      <c r="ADF73" s="168"/>
      <c r="ADG73" s="168"/>
      <c r="ADH73" s="168"/>
      <c r="ADI73" s="168"/>
      <c r="ADJ73" s="168"/>
      <c r="ADK73" s="168"/>
      <c r="ADL73" s="168"/>
      <c r="ADM73" s="168"/>
      <c r="ADN73" s="168"/>
      <c r="ADO73" s="168"/>
      <c r="ADP73" s="168"/>
      <c r="ADQ73" s="168"/>
      <c r="ADR73" s="168"/>
      <c r="ADS73" s="168"/>
      <c r="ADT73" s="168"/>
      <c r="ADU73" s="168"/>
      <c r="ADV73" s="168"/>
      <c r="ADW73" s="168"/>
      <c r="ADX73" s="168"/>
      <c r="ADY73" s="168"/>
      <c r="ADZ73" s="168"/>
      <c r="AEA73" s="168"/>
      <c r="AEB73" s="168"/>
      <c r="AEC73" s="168"/>
      <c r="AED73" s="168"/>
      <c r="AEE73" s="168"/>
      <c r="AEF73" s="168"/>
      <c r="AEG73" s="168"/>
      <c r="AEH73" s="168"/>
      <c r="AEI73" s="168"/>
      <c r="AEJ73" s="168"/>
      <c r="AEK73" s="168"/>
      <c r="AEL73" s="168"/>
      <c r="AEM73" s="168"/>
      <c r="AEN73" s="168"/>
      <c r="AEO73" s="168"/>
      <c r="AEP73" s="168"/>
      <c r="AEQ73" s="168"/>
      <c r="AER73" s="168"/>
      <c r="AES73" s="168"/>
      <c r="AET73" s="168"/>
      <c r="AEU73" s="168"/>
      <c r="AEV73" s="168"/>
      <c r="AEW73" s="168"/>
      <c r="AEX73" s="168"/>
      <c r="AEY73" s="168"/>
      <c r="AEZ73" s="168"/>
      <c r="AFA73" s="168"/>
      <c r="AFB73" s="168"/>
      <c r="AFC73" s="168"/>
      <c r="AFD73" s="168"/>
      <c r="AFE73" s="168"/>
      <c r="AFF73" s="168"/>
      <c r="AFG73" s="168"/>
      <c r="AFH73" s="168"/>
      <c r="AFI73" s="168"/>
      <c r="AFJ73" s="168"/>
      <c r="AFK73" s="168"/>
      <c r="AFL73" s="168"/>
      <c r="AFM73" s="168"/>
      <c r="AFN73" s="168"/>
      <c r="AFO73" s="168"/>
      <c r="AFP73" s="168"/>
      <c r="AFQ73" s="168"/>
      <c r="AFR73" s="168"/>
      <c r="AFS73" s="168"/>
      <c r="AFT73" s="168"/>
      <c r="AFU73" s="168"/>
      <c r="AFV73" s="168"/>
      <c r="AFW73" s="168"/>
      <c r="AFX73" s="168"/>
      <c r="AFY73" s="168"/>
      <c r="AFZ73" s="168"/>
      <c r="AGA73" s="168"/>
      <c r="AGB73" s="168"/>
      <c r="AGC73" s="168"/>
      <c r="AGD73" s="168"/>
      <c r="AGE73" s="168"/>
      <c r="AGF73" s="168"/>
      <c r="AGG73" s="168"/>
      <c r="AGH73" s="168"/>
      <c r="AGI73" s="168"/>
      <c r="AGJ73" s="168"/>
      <c r="AGK73" s="168"/>
      <c r="AGL73" s="168"/>
      <c r="AGM73" s="168"/>
      <c r="AGN73" s="168"/>
      <c r="AGO73" s="168"/>
      <c r="AGP73" s="168"/>
      <c r="AGQ73" s="168"/>
      <c r="AGR73" s="168"/>
      <c r="AGS73" s="168"/>
      <c r="AGT73" s="168"/>
      <c r="AGU73" s="168"/>
      <c r="AGV73" s="168"/>
      <c r="AGW73" s="168"/>
      <c r="AGX73" s="168"/>
      <c r="AGY73" s="168"/>
      <c r="AGZ73" s="168"/>
      <c r="AHA73" s="168"/>
      <c r="AHB73" s="168"/>
      <c r="AHC73" s="168"/>
      <c r="AHD73" s="168"/>
      <c r="AHE73" s="168"/>
      <c r="AHF73" s="168"/>
      <c r="AHG73" s="168"/>
      <c r="AHH73" s="168"/>
      <c r="AHI73" s="168"/>
      <c r="AHJ73" s="168"/>
      <c r="AHK73" s="168"/>
      <c r="AHL73" s="168"/>
      <c r="AHM73" s="168"/>
      <c r="AHN73" s="168"/>
      <c r="AHO73" s="168"/>
      <c r="AHP73" s="168"/>
      <c r="AHQ73" s="168"/>
      <c r="AHR73" s="168"/>
      <c r="AHS73" s="168"/>
      <c r="AHT73" s="168"/>
      <c r="AHU73" s="168"/>
      <c r="AHV73" s="168"/>
      <c r="AHW73" s="168"/>
      <c r="AHX73" s="168"/>
      <c r="AHY73" s="168"/>
      <c r="AHZ73" s="168"/>
      <c r="AIA73" s="168"/>
      <c r="AIB73" s="168"/>
      <c r="AIC73" s="168"/>
      <c r="AID73" s="168"/>
      <c r="AIE73" s="168"/>
      <c r="AIF73" s="168"/>
      <c r="AIG73" s="168"/>
      <c r="AIH73" s="168"/>
      <c r="AII73" s="168"/>
      <c r="AIJ73" s="168"/>
      <c r="AIK73" s="168"/>
      <c r="AIL73" s="168"/>
      <c r="AIM73" s="168"/>
      <c r="AIN73" s="168"/>
      <c r="AIO73" s="168"/>
      <c r="AIP73" s="168"/>
      <c r="AIQ73" s="168"/>
      <c r="AIR73" s="168"/>
      <c r="AIS73" s="168"/>
      <c r="AIT73" s="168"/>
      <c r="AIU73" s="168"/>
      <c r="AIV73" s="168"/>
      <c r="AIW73" s="168"/>
      <c r="AIX73" s="168"/>
      <c r="AIY73" s="168"/>
      <c r="AIZ73" s="168"/>
      <c r="AJA73" s="168"/>
      <c r="AJB73" s="168"/>
      <c r="AJC73" s="168"/>
      <c r="AJD73" s="168"/>
      <c r="AJE73" s="168"/>
      <c r="AJF73" s="168"/>
      <c r="AJG73" s="168"/>
      <c r="AJH73" s="168"/>
      <c r="AJI73" s="168"/>
      <c r="AJJ73" s="168"/>
      <c r="AJK73" s="168"/>
      <c r="AJL73" s="168"/>
      <c r="AJM73" s="168"/>
      <c r="AJN73" s="168"/>
      <c r="AJO73" s="168"/>
      <c r="AJP73" s="168"/>
      <c r="AJQ73" s="168"/>
      <c r="AJR73" s="168"/>
      <c r="AJS73" s="168"/>
      <c r="AJT73" s="168"/>
      <c r="AJU73" s="168"/>
      <c r="AJV73" s="168"/>
      <c r="AJW73" s="168"/>
      <c r="AJX73" s="168"/>
      <c r="AJY73" s="168"/>
      <c r="AJZ73" s="168"/>
      <c r="AKA73" s="168"/>
      <c r="AKB73" s="168"/>
      <c r="AKC73" s="168"/>
      <c r="AKD73" s="168"/>
      <c r="AKE73" s="168"/>
      <c r="AKF73" s="168"/>
      <c r="AKG73" s="168"/>
      <c r="AKH73" s="168"/>
      <c r="AKI73" s="168"/>
      <c r="AKJ73" s="168"/>
      <c r="AKK73" s="168"/>
      <c r="AKL73" s="168"/>
      <c r="AKM73" s="168"/>
      <c r="AKN73" s="168"/>
      <c r="AKO73" s="168"/>
      <c r="AKP73" s="168"/>
      <c r="AKQ73" s="168"/>
      <c r="AKR73" s="168"/>
      <c r="AKS73" s="168"/>
      <c r="AKT73" s="168"/>
      <c r="AKU73" s="168"/>
      <c r="AKV73" s="168"/>
      <c r="AKW73" s="168"/>
      <c r="AKX73" s="168"/>
      <c r="AKY73" s="168"/>
      <c r="AKZ73" s="168"/>
      <c r="ALA73" s="168"/>
      <c r="ALB73" s="168"/>
      <c r="ALC73" s="168"/>
      <c r="ALD73" s="168"/>
      <c r="ALE73" s="168"/>
      <c r="ALF73" s="168"/>
      <c r="ALG73" s="168"/>
      <c r="ALH73" s="168"/>
      <c r="ALI73" s="168"/>
      <c r="ALJ73" s="168"/>
      <c r="ALK73" s="168"/>
      <c r="ALL73" s="168"/>
      <c r="ALM73" s="168"/>
      <c r="ALN73" s="168"/>
      <c r="ALO73" s="168"/>
      <c r="ALP73" s="168"/>
      <c r="ALQ73" s="168"/>
      <c r="ALR73" s="168"/>
      <c r="ALS73" s="168"/>
      <c r="ALT73" s="168"/>
      <c r="ALU73" s="168"/>
      <c r="ALV73" s="168"/>
      <c r="ALW73" s="168"/>
      <c r="ALX73" s="168"/>
      <c r="ALY73" s="168"/>
      <c r="ALZ73" s="168"/>
      <c r="AMA73" s="168"/>
      <c r="AMB73" s="168"/>
      <c r="AMC73" s="168"/>
      <c r="AMD73" s="168"/>
      <c r="AME73" s="168"/>
      <c r="AMF73" s="168"/>
      <c r="AMG73" s="168"/>
      <c r="AMH73" s="168"/>
      <c r="AMI73" s="168"/>
      <c r="AMJ73" s="168"/>
      <c r="AMK73" s="168"/>
    </row>
    <row r="74" spans="1:1025" ht="30.75" customHeight="1">
      <c r="A74" s="95"/>
      <c r="B74" s="207" t="s">
        <v>350</v>
      </c>
      <c r="C74" s="200" t="s">
        <v>345</v>
      </c>
      <c r="D74" s="200" t="s">
        <v>325</v>
      </c>
      <c r="E74" s="211" t="s">
        <v>351</v>
      </c>
      <c r="F74" s="124">
        <v>0</v>
      </c>
      <c r="G74" s="124">
        <v>0</v>
      </c>
      <c r="H74" s="124">
        <v>0</v>
      </c>
      <c r="I74" s="124">
        <v>0</v>
      </c>
      <c r="J74" s="124">
        <v>0</v>
      </c>
      <c r="K74" s="124">
        <f>L74</f>
        <v>1000000</v>
      </c>
      <c r="L74" s="263">
        <v>1000000</v>
      </c>
      <c r="M74" s="124">
        <v>0</v>
      </c>
      <c r="N74" s="124">
        <v>0</v>
      </c>
      <c r="O74" s="124">
        <v>0</v>
      </c>
      <c r="P74" s="124">
        <f>L74</f>
        <v>1000000</v>
      </c>
      <c r="Q74" s="124">
        <f t="shared" si="16"/>
        <v>1000000</v>
      </c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68"/>
      <c r="BX74" s="168"/>
      <c r="BY74" s="168"/>
      <c r="BZ74" s="168"/>
      <c r="CA74" s="168"/>
      <c r="CB74" s="168"/>
      <c r="CC74" s="168"/>
      <c r="CD74" s="168"/>
      <c r="CE74" s="168"/>
      <c r="CF74" s="168"/>
      <c r="CG74" s="168"/>
      <c r="CH74" s="168"/>
      <c r="CI74" s="168"/>
      <c r="CJ74" s="168"/>
      <c r="CK74" s="168"/>
      <c r="CL74" s="168"/>
      <c r="CM74" s="168"/>
      <c r="CN74" s="168"/>
      <c r="CO74" s="168"/>
      <c r="CP74" s="168"/>
      <c r="CQ74" s="168"/>
      <c r="CR74" s="168"/>
      <c r="CS74" s="168"/>
      <c r="CT74" s="168"/>
      <c r="CU74" s="168"/>
      <c r="CV74" s="168"/>
      <c r="CW74" s="168"/>
      <c r="CX74" s="168"/>
      <c r="CY74" s="168"/>
      <c r="CZ74" s="168"/>
      <c r="DA74" s="168"/>
      <c r="DB74" s="168"/>
      <c r="DC74" s="168"/>
      <c r="DD74" s="168"/>
      <c r="DE74" s="168"/>
      <c r="DF74" s="168"/>
      <c r="DG74" s="168"/>
      <c r="DH74" s="168"/>
      <c r="DI74" s="168"/>
      <c r="DJ74" s="168"/>
      <c r="DK74" s="168"/>
      <c r="DL74" s="168"/>
      <c r="DM74" s="168"/>
      <c r="DN74" s="168"/>
      <c r="DO74" s="168"/>
      <c r="DP74" s="168"/>
      <c r="DQ74" s="168"/>
      <c r="DR74" s="168"/>
      <c r="DS74" s="168"/>
      <c r="DT74" s="168"/>
      <c r="DU74" s="168"/>
      <c r="DV74" s="168"/>
      <c r="DW74" s="168"/>
      <c r="DX74" s="168"/>
      <c r="DY74" s="168"/>
      <c r="DZ74" s="168"/>
      <c r="EA74" s="168"/>
      <c r="EB74" s="168"/>
      <c r="EC74" s="168"/>
      <c r="ED74" s="168"/>
      <c r="EE74" s="168"/>
      <c r="EF74" s="168"/>
      <c r="EG74" s="168"/>
      <c r="EH74" s="168"/>
      <c r="EI74" s="168"/>
      <c r="EJ74" s="168"/>
      <c r="EK74" s="168"/>
      <c r="EL74" s="168"/>
      <c r="EM74" s="168"/>
      <c r="EN74" s="168"/>
      <c r="EO74" s="168"/>
      <c r="EP74" s="168"/>
      <c r="EQ74" s="168"/>
      <c r="ER74" s="168"/>
      <c r="ES74" s="168"/>
      <c r="ET74" s="168"/>
      <c r="EU74" s="168"/>
      <c r="EV74" s="168"/>
      <c r="EW74" s="168"/>
      <c r="EX74" s="168"/>
      <c r="EY74" s="168"/>
      <c r="EZ74" s="168"/>
      <c r="FA74" s="168"/>
      <c r="FB74" s="168"/>
      <c r="FC74" s="168"/>
      <c r="FD74" s="168"/>
      <c r="FE74" s="168"/>
      <c r="FF74" s="168"/>
      <c r="FG74" s="168"/>
      <c r="FH74" s="168"/>
      <c r="FI74" s="168"/>
      <c r="FJ74" s="168"/>
      <c r="FK74" s="168"/>
      <c r="FL74" s="168"/>
      <c r="FM74" s="168"/>
      <c r="FN74" s="168"/>
      <c r="FO74" s="168"/>
      <c r="FP74" s="168"/>
      <c r="FQ74" s="168"/>
      <c r="FR74" s="168"/>
      <c r="FS74" s="168"/>
      <c r="FT74" s="168"/>
      <c r="FU74" s="168"/>
      <c r="FV74" s="168"/>
      <c r="FW74" s="168"/>
      <c r="FX74" s="168"/>
      <c r="FY74" s="168"/>
      <c r="FZ74" s="168"/>
      <c r="GA74" s="168"/>
      <c r="GB74" s="168"/>
      <c r="GC74" s="168"/>
      <c r="GD74" s="168"/>
      <c r="GE74" s="168"/>
      <c r="GF74" s="168"/>
      <c r="GG74" s="168"/>
      <c r="GH74" s="168"/>
      <c r="GI74" s="168"/>
      <c r="GJ74" s="168"/>
      <c r="GK74" s="168"/>
      <c r="GL74" s="168"/>
      <c r="GM74" s="168"/>
      <c r="GN74" s="168"/>
      <c r="GO74" s="168"/>
      <c r="GP74" s="168"/>
      <c r="GQ74" s="168"/>
      <c r="GR74" s="168"/>
      <c r="GS74" s="168"/>
      <c r="GT74" s="168"/>
      <c r="GU74" s="168"/>
      <c r="GV74" s="168"/>
      <c r="GW74" s="168"/>
      <c r="GX74" s="168"/>
      <c r="GY74" s="168"/>
      <c r="GZ74" s="168"/>
      <c r="HA74" s="168"/>
      <c r="HB74" s="168"/>
      <c r="HC74" s="168"/>
      <c r="HD74" s="168"/>
      <c r="HE74" s="168"/>
      <c r="HF74" s="168"/>
      <c r="HG74" s="168"/>
      <c r="HH74" s="168"/>
      <c r="HI74" s="168"/>
      <c r="HJ74" s="168"/>
      <c r="HK74" s="168"/>
      <c r="HL74" s="168"/>
      <c r="HM74" s="168"/>
      <c r="HN74" s="168"/>
      <c r="HO74" s="168"/>
      <c r="HP74" s="168"/>
      <c r="HQ74" s="168"/>
      <c r="HR74" s="168"/>
      <c r="HS74" s="168"/>
      <c r="HT74" s="168"/>
      <c r="HU74" s="168"/>
      <c r="HV74" s="168"/>
      <c r="HW74" s="168"/>
      <c r="HX74" s="168"/>
      <c r="HY74" s="168"/>
      <c r="HZ74" s="168"/>
      <c r="IA74" s="168"/>
      <c r="IB74" s="168"/>
      <c r="IC74" s="168"/>
      <c r="ID74" s="168"/>
      <c r="IE74" s="168"/>
      <c r="IF74" s="168"/>
      <c r="IG74" s="168"/>
      <c r="IH74" s="168"/>
      <c r="II74" s="168"/>
      <c r="IJ74" s="168"/>
      <c r="IK74" s="168"/>
      <c r="IL74" s="168"/>
      <c r="IM74" s="168"/>
      <c r="IN74" s="168"/>
      <c r="IO74" s="168"/>
      <c r="IP74" s="168"/>
      <c r="IQ74" s="168"/>
      <c r="IR74" s="168"/>
      <c r="IS74" s="168"/>
      <c r="IT74" s="168"/>
      <c r="IU74" s="168"/>
      <c r="IV74" s="168"/>
      <c r="IW74" s="168"/>
      <c r="IX74" s="168"/>
      <c r="IY74" s="168"/>
      <c r="IZ74" s="168"/>
      <c r="JA74" s="168"/>
      <c r="JB74" s="168"/>
      <c r="JC74" s="168"/>
      <c r="JD74" s="168"/>
      <c r="JE74" s="168"/>
      <c r="JF74" s="168"/>
      <c r="JG74" s="168"/>
      <c r="JH74" s="168"/>
      <c r="JI74" s="168"/>
      <c r="JJ74" s="168"/>
      <c r="JK74" s="168"/>
      <c r="JL74" s="168"/>
      <c r="JM74" s="168"/>
      <c r="JN74" s="168"/>
      <c r="JO74" s="168"/>
      <c r="JP74" s="168"/>
      <c r="JQ74" s="168"/>
      <c r="JR74" s="168"/>
      <c r="JS74" s="168"/>
      <c r="JT74" s="168"/>
      <c r="JU74" s="168"/>
      <c r="JV74" s="168"/>
      <c r="JW74" s="168"/>
      <c r="JX74" s="168"/>
      <c r="JY74" s="168"/>
      <c r="JZ74" s="168"/>
      <c r="KA74" s="168"/>
      <c r="KB74" s="168"/>
      <c r="KC74" s="168"/>
      <c r="KD74" s="168"/>
      <c r="KE74" s="168"/>
      <c r="KF74" s="168"/>
      <c r="KG74" s="168"/>
      <c r="KH74" s="168"/>
      <c r="KI74" s="168"/>
      <c r="KJ74" s="168"/>
      <c r="KK74" s="168"/>
      <c r="KL74" s="168"/>
      <c r="KM74" s="168"/>
      <c r="KN74" s="168"/>
      <c r="KO74" s="168"/>
      <c r="KP74" s="168"/>
      <c r="KQ74" s="168"/>
      <c r="KR74" s="168"/>
      <c r="KS74" s="168"/>
      <c r="KT74" s="168"/>
      <c r="KU74" s="168"/>
      <c r="KV74" s="168"/>
      <c r="KW74" s="168"/>
      <c r="KX74" s="168"/>
      <c r="KY74" s="168"/>
      <c r="KZ74" s="168"/>
      <c r="LA74" s="168"/>
      <c r="LB74" s="168"/>
      <c r="LC74" s="168"/>
      <c r="LD74" s="168"/>
      <c r="LE74" s="168"/>
      <c r="LF74" s="168"/>
      <c r="LG74" s="168"/>
      <c r="LH74" s="168"/>
      <c r="LI74" s="168"/>
      <c r="LJ74" s="168"/>
      <c r="LK74" s="168"/>
      <c r="LL74" s="168"/>
      <c r="LM74" s="168"/>
      <c r="LN74" s="168"/>
      <c r="LO74" s="168"/>
      <c r="LP74" s="168"/>
      <c r="LQ74" s="168"/>
      <c r="LR74" s="168"/>
      <c r="LS74" s="168"/>
      <c r="LT74" s="168"/>
      <c r="LU74" s="168"/>
      <c r="LV74" s="168"/>
      <c r="LW74" s="168"/>
      <c r="LX74" s="168"/>
      <c r="LY74" s="168"/>
      <c r="LZ74" s="168"/>
      <c r="MA74" s="168"/>
      <c r="MB74" s="168"/>
      <c r="MC74" s="168"/>
      <c r="MD74" s="168"/>
      <c r="ME74" s="168"/>
      <c r="MF74" s="168"/>
      <c r="MG74" s="168"/>
      <c r="MH74" s="168"/>
      <c r="MI74" s="168"/>
      <c r="MJ74" s="168"/>
      <c r="MK74" s="168"/>
      <c r="ML74" s="168"/>
      <c r="MM74" s="168"/>
      <c r="MN74" s="168"/>
      <c r="MO74" s="168"/>
      <c r="MP74" s="168"/>
      <c r="MQ74" s="168"/>
      <c r="MR74" s="168"/>
      <c r="MS74" s="168"/>
      <c r="MT74" s="168"/>
      <c r="MU74" s="168"/>
      <c r="MV74" s="168"/>
      <c r="MW74" s="168"/>
      <c r="MX74" s="168"/>
      <c r="MY74" s="168"/>
      <c r="MZ74" s="168"/>
      <c r="NA74" s="168"/>
      <c r="NB74" s="168"/>
      <c r="NC74" s="168"/>
      <c r="ND74" s="168"/>
      <c r="NE74" s="168"/>
      <c r="NF74" s="168"/>
      <c r="NG74" s="168"/>
      <c r="NH74" s="168"/>
      <c r="NI74" s="168"/>
      <c r="NJ74" s="168"/>
      <c r="NK74" s="168"/>
      <c r="NL74" s="168"/>
      <c r="NM74" s="168"/>
      <c r="NN74" s="168"/>
      <c r="NO74" s="168"/>
      <c r="NP74" s="168"/>
      <c r="NQ74" s="168"/>
      <c r="NR74" s="168"/>
      <c r="NS74" s="168"/>
      <c r="NT74" s="168"/>
      <c r="NU74" s="168"/>
      <c r="NV74" s="168"/>
      <c r="NW74" s="168"/>
      <c r="NX74" s="168"/>
      <c r="NY74" s="168"/>
      <c r="NZ74" s="168"/>
      <c r="OA74" s="168"/>
      <c r="OB74" s="168"/>
      <c r="OC74" s="168"/>
      <c r="OD74" s="168"/>
      <c r="OE74" s="168"/>
      <c r="OF74" s="168"/>
      <c r="OG74" s="168"/>
      <c r="OH74" s="168"/>
      <c r="OI74" s="168"/>
      <c r="OJ74" s="168"/>
      <c r="OK74" s="168"/>
      <c r="OL74" s="168"/>
      <c r="OM74" s="168"/>
      <c r="ON74" s="168"/>
      <c r="OO74" s="168"/>
      <c r="OP74" s="168"/>
      <c r="OQ74" s="168"/>
      <c r="OR74" s="168"/>
      <c r="OS74" s="168"/>
      <c r="OT74" s="168"/>
      <c r="OU74" s="168"/>
      <c r="OV74" s="168"/>
      <c r="OW74" s="168"/>
      <c r="OX74" s="168"/>
      <c r="OY74" s="168"/>
      <c r="OZ74" s="168"/>
      <c r="PA74" s="168"/>
      <c r="PB74" s="168"/>
      <c r="PC74" s="168"/>
      <c r="PD74" s="168"/>
      <c r="PE74" s="168"/>
      <c r="PF74" s="168"/>
      <c r="PG74" s="168"/>
      <c r="PH74" s="168"/>
      <c r="PI74" s="168"/>
      <c r="PJ74" s="168"/>
      <c r="PK74" s="168"/>
      <c r="PL74" s="168"/>
      <c r="PM74" s="168"/>
      <c r="PN74" s="168"/>
      <c r="PO74" s="168"/>
      <c r="PP74" s="168"/>
      <c r="PQ74" s="168"/>
      <c r="PR74" s="168"/>
      <c r="PS74" s="168"/>
      <c r="PT74" s="168"/>
      <c r="PU74" s="168"/>
      <c r="PV74" s="168"/>
      <c r="PW74" s="168"/>
      <c r="PX74" s="168"/>
      <c r="PY74" s="168"/>
      <c r="PZ74" s="168"/>
      <c r="QA74" s="168"/>
      <c r="QB74" s="168"/>
      <c r="QC74" s="168"/>
      <c r="QD74" s="168"/>
      <c r="QE74" s="168"/>
      <c r="QF74" s="168"/>
      <c r="QG74" s="168"/>
      <c r="QH74" s="168"/>
      <c r="QI74" s="168"/>
      <c r="QJ74" s="168"/>
      <c r="QK74" s="168"/>
      <c r="QL74" s="168"/>
      <c r="QM74" s="168"/>
      <c r="QN74" s="168"/>
      <c r="QO74" s="168"/>
      <c r="QP74" s="168"/>
      <c r="QQ74" s="168"/>
      <c r="QR74" s="168"/>
      <c r="QS74" s="168"/>
      <c r="QT74" s="168"/>
      <c r="QU74" s="168"/>
      <c r="QV74" s="168"/>
      <c r="QW74" s="168"/>
      <c r="QX74" s="168"/>
      <c r="QY74" s="168"/>
      <c r="QZ74" s="168"/>
      <c r="RA74" s="168"/>
      <c r="RB74" s="168"/>
      <c r="RC74" s="168"/>
      <c r="RD74" s="168"/>
      <c r="RE74" s="168"/>
      <c r="RF74" s="168"/>
      <c r="RG74" s="168"/>
      <c r="RH74" s="168"/>
      <c r="RI74" s="168"/>
      <c r="RJ74" s="168"/>
      <c r="RK74" s="168"/>
      <c r="RL74" s="168"/>
      <c r="RM74" s="168"/>
      <c r="RN74" s="168"/>
      <c r="RO74" s="168"/>
      <c r="RP74" s="168"/>
      <c r="RQ74" s="168"/>
      <c r="RR74" s="168"/>
      <c r="RS74" s="168"/>
      <c r="RT74" s="168"/>
      <c r="RU74" s="168"/>
      <c r="RV74" s="168"/>
      <c r="RW74" s="168"/>
      <c r="RX74" s="168"/>
      <c r="RY74" s="168"/>
      <c r="RZ74" s="168"/>
      <c r="SA74" s="168"/>
      <c r="SB74" s="168"/>
      <c r="SC74" s="168"/>
      <c r="SD74" s="168"/>
      <c r="SE74" s="168"/>
      <c r="SF74" s="168"/>
      <c r="SG74" s="168"/>
      <c r="SH74" s="168"/>
      <c r="SI74" s="168"/>
      <c r="SJ74" s="168"/>
      <c r="SK74" s="168"/>
      <c r="SL74" s="168"/>
      <c r="SM74" s="168"/>
      <c r="SN74" s="168"/>
      <c r="SO74" s="168"/>
      <c r="SP74" s="168"/>
      <c r="SQ74" s="168"/>
      <c r="SR74" s="168"/>
      <c r="SS74" s="168"/>
      <c r="ST74" s="168"/>
      <c r="SU74" s="168"/>
      <c r="SV74" s="168"/>
      <c r="SW74" s="168"/>
      <c r="SX74" s="168"/>
      <c r="SY74" s="168"/>
      <c r="SZ74" s="168"/>
      <c r="TA74" s="168"/>
      <c r="TB74" s="168"/>
      <c r="TC74" s="168"/>
      <c r="TD74" s="168"/>
      <c r="TE74" s="168"/>
      <c r="TF74" s="168"/>
      <c r="TG74" s="168"/>
      <c r="TH74" s="168"/>
      <c r="TI74" s="168"/>
      <c r="TJ74" s="168"/>
      <c r="TK74" s="168"/>
      <c r="TL74" s="168"/>
      <c r="TM74" s="168"/>
      <c r="TN74" s="168"/>
      <c r="TO74" s="168"/>
      <c r="TP74" s="168"/>
      <c r="TQ74" s="168"/>
      <c r="TR74" s="168"/>
      <c r="TS74" s="168"/>
      <c r="TT74" s="168"/>
      <c r="TU74" s="168"/>
      <c r="TV74" s="168"/>
      <c r="TW74" s="168"/>
      <c r="TX74" s="168"/>
      <c r="TY74" s="168"/>
      <c r="TZ74" s="168"/>
      <c r="UA74" s="168"/>
      <c r="UB74" s="168"/>
      <c r="UC74" s="168"/>
      <c r="UD74" s="168"/>
      <c r="UE74" s="168"/>
      <c r="UF74" s="168"/>
      <c r="UG74" s="168"/>
      <c r="UH74" s="168"/>
      <c r="UI74" s="168"/>
      <c r="UJ74" s="168"/>
      <c r="UK74" s="168"/>
      <c r="UL74" s="168"/>
      <c r="UM74" s="168"/>
      <c r="UN74" s="168"/>
      <c r="UO74" s="168"/>
      <c r="UP74" s="168"/>
      <c r="UQ74" s="168"/>
      <c r="UR74" s="168"/>
      <c r="US74" s="168"/>
      <c r="UT74" s="168"/>
      <c r="UU74" s="168"/>
      <c r="UV74" s="168"/>
      <c r="UW74" s="168"/>
      <c r="UX74" s="168"/>
      <c r="UY74" s="168"/>
      <c r="UZ74" s="168"/>
      <c r="VA74" s="168"/>
      <c r="VB74" s="168"/>
      <c r="VC74" s="168"/>
      <c r="VD74" s="168"/>
      <c r="VE74" s="168"/>
      <c r="VF74" s="168"/>
      <c r="VG74" s="168"/>
      <c r="VH74" s="168"/>
      <c r="VI74" s="168"/>
      <c r="VJ74" s="168"/>
      <c r="VK74" s="168"/>
      <c r="VL74" s="168"/>
      <c r="VM74" s="168"/>
      <c r="VN74" s="168"/>
      <c r="VO74" s="168"/>
      <c r="VP74" s="168"/>
      <c r="VQ74" s="168"/>
      <c r="VR74" s="168"/>
      <c r="VS74" s="168"/>
      <c r="VT74" s="168"/>
      <c r="VU74" s="168"/>
      <c r="VV74" s="168"/>
      <c r="VW74" s="168"/>
      <c r="VX74" s="168"/>
      <c r="VY74" s="168"/>
      <c r="VZ74" s="168"/>
      <c r="WA74" s="168"/>
      <c r="WB74" s="168"/>
      <c r="WC74" s="168"/>
      <c r="WD74" s="168"/>
      <c r="WE74" s="168"/>
      <c r="WF74" s="168"/>
      <c r="WG74" s="168"/>
      <c r="WH74" s="168"/>
      <c r="WI74" s="168"/>
      <c r="WJ74" s="168"/>
      <c r="WK74" s="168"/>
      <c r="WL74" s="168"/>
      <c r="WM74" s="168"/>
      <c r="WN74" s="168"/>
      <c r="WO74" s="168"/>
      <c r="WP74" s="168"/>
      <c r="WQ74" s="168"/>
      <c r="WR74" s="168"/>
      <c r="WS74" s="168"/>
      <c r="WT74" s="168"/>
      <c r="WU74" s="168"/>
      <c r="WV74" s="168"/>
      <c r="WW74" s="168"/>
      <c r="WX74" s="168"/>
      <c r="WY74" s="168"/>
      <c r="WZ74" s="168"/>
      <c r="XA74" s="168"/>
      <c r="XB74" s="168"/>
      <c r="XC74" s="168"/>
      <c r="XD74" s="168"/>
      <c r="XE74" s="168"/>
      <c r="XF74" s="168"/>
      <c r="XG74" s="168"/>
      <c r="XH74" s="168"/>
      <c r="XI74" s="168"/>
      <c r="XJ74" s="168"/>
      <c r="XK74" s="168"/>
      <c r="XL74" s="168"/>
      <c r="XM74" s="168"/>
      <c r="XN74" s="168"/>
      <c r="XO74" s="168"/>
      <c r="XP74" s="168"/>
      <c r="XQ74" s="168"/>
      <c r="XR74" s="168"/>
      <c r="XS74" s="168"/>
      <c r="XT74" s="168"/>
      <c r="XU74" s="168"/>
      <c r="XV74" s="168"/>
      <c r="XW74" s="168"/>
      <c r="XX74" s="168"/>
      <c r="XY74" s="168"/>
      <c r="XZ74" s="168"/>
      <c r="YA74" s="168"/>
      <c r="YB74" s="168"/>
      <c r="YC74" s="168"/>
      <c r="YD74" s="168"/>
      <c r="YE74" s="168"/>
      <c r="YF74" s="168"/>
      <c r="YG74" s="168"/>
      <c r="YH74" s="168"/>
      <c r="YI74" s="168"/>
      <c r="YJ74" s="168"/>
      <c r="YK74" s="168"/>
      <c r="YL74" s="168"/>
      <c r="YM74" s="168"/>
      <c r="YN74" s="168"/>
      <c r="YO74" s="168"/>
      <c r="YP74" s="168"/>
      <c r="YQ74" s="168"/>
      <c r="YR74" s="168"/>
      <c r="YS74" s="168"/>
      <c r="YT74" s="168"/>
      <c r="YU74" s="168"/>
      <c r="YV74" s="168"/>
      <c r="YW74" s="168"/>
      <c r="YX74" s="168"/>
      <c r="YY74" s="168"/>
      <c r="YZ74" s="168"/>
      <c r="ZA74" s="168"/>
      <c r="ZB74" s="168"/>
      <c r="ZC74" s="168"/>
      <c r="ZD74" s="168"/>
      <c r="ZE74" s="168"/>
      <c r="ZF74" s="168"/>
      <c r="ZG74" s="168"/>
      <c r="ZH74" s="168"/>
      <c r="ZI74" s="168"/>
      <c r="ZJ74" s="168"/>
      <c r="ZK74" s="168"/>
      <c r="ZL74" s="168"/>
      <c r="ZM74" s="168"/>
      <c r="ZN74" s="168"/>
      <c r="ZO74" s="168"/>
      <c r="ZP74" s="168"/>
      <c r="ZQ74" s="168"/>
      <c r="ZR74" s="168"/>
      <c r="ZS74" s="168"/>
      <c r="ZT74" s="168"/>
      <c r="ZU74" s="168"/>
      <c r="ZV74" s="168"/>
      <c r="ZW74" s="168"/>
      <c r="ZX74" s="168"/>
      <c r="ZY74" s="168"/>
      <c r="ZZ74" s="168"/>
      <c r="AAA74" s="168"/>
      <c r="AAB74" s="168"/>
      <c r="AAC74" s="168"/>
      <c r="AAD74" s="168"/>
      <c r="AAE74" s="168"/>
      <c r="AAF74" s="168"/>
      <c r="AAG74" s="168"/>
      <c r="AAH74" s="168"/>
      <c r="AAI74" s="168"/>
      <c r="AAJ74" s="168"/>
      <c r="AAK74" s="168"/>
      <c r="AAL74" s="168"/>
      <c r="AAM74" s="168"/>
      <c r="AAN74" s="168"/>
      <c r="AAO74" s="168"/>
      <c r="AAP74" s="168"/>
      <c r="AAQ74" s="168"/>
      <c r="AAR74" s="168"/>
      <c r="AAS74" s="168"/>
      <c r="AAT74" s="168"/>
      <c r="AAU74" s="168"/>
      <c r="AAV74" s="168"/>
      <c r="AAW74" s="168"/>
      <c r="AAX74" s="168"/>
      <c r="AAY74" s="168"/>
      <c r="AAZ74" s="168"/>
      <c r="ABA74" s="168"/>
      <c r="ABB74" s="168"/>
      <c r="ABC74" s="168"/>
      <c r="ABD74" s="168"/>
      <c r="ABE74" s="168"/>
      <c r="ABF74" s="168"/>
      <c r="ABG74" s="168"/>
      <c r="ABH74" s="168"/>
      <c r="ABI74" s="168"/>
      <c r="ABJ74" s="168"/>
      <c r="ABK74" s="168"/>
      <c r="ABL74" s="168"/>
      <c r="ABM74" s="168"/>
      <c r="ABN74" s="168"/>
      <c r="ABO74" s="168"/>
      <c r="ABP74" s="168"/>
      <c r="ABQ74" s="168"/>
      <c r="ABR74" s="168"/>
      <c r="ABS74" s="168"/>
      <c r="ABT74" s="168"/>
      <c r="ABU74" s="168"/>
      <c r="ABV74" s="168"/>
      <c r="ABW74" s="168"/>
      <c r="ABX74" s="168"/>
      <c r="ABY74" s="168"/>
      <c r="ABZ74" s="168"/>
      <c r="ACA74" s="168"/>
      <c r="ACB74" s="168"/>
      <c r="ACC74" s="168"/>
      <c r="ACD74" s="168"/>
      <c r="ACE74" s="168"/>
      <c r="ACF74" s="168"/>
      <c r="ACG74" s="168"/>
      <c r="ACH74" s="168"/>
      <c r="ACI74" s="168"/>
      <c r="ACJ74" s="168"/>
      <c r="ACK74" s="168"/>
      <c r="ACL74" s="168"/>
      <c r="ACM74" s="168"/>
      <c r="ACN74" s="168"/>
      <c r="ACO74" s="168"/>
      <c r="ACP74" s="168"/>
      <c r="ACQ74" s="168"/>
      <c r="ACR74" s="168"/>
      <c r="ACS74" s="168"/>
      <c r="ACT74" s="168"/>
      <c r="ACU74" s="168"/>
      <c r="ACV74" s="168"/>
      <c r="ACW74" s="168"/>
      <c r="ACX74" s="168"/>
      <c r="ACY74" s="168"/>
      <c r="ACZ74" s="168"/>
      <c r="ADA74" s="168"/>
      <c r="ADB74" s="168"/>
      <c r="ADC74" s="168"/>
      <c r="ADD74" s="168"/>
      <c r="ADE74" s="168"/>
      <c r="ADF74" s="168"/>
      <c r="ADG74" s="168"/>
      <c r="ADH74" s="168"/>
      <c r="ADI74" s="168"/>
      <c r="ADJ74" s="168"/>
      <c r="ADK74" s="168"/>
      <c r="ADL74" s="168"/>
      <c r="ADM74" s="168"/>
      <c r="ADN74" s="168"/>
      <c r="ADO74" s="168"/>
      <c r="ADP74" s="168"/>
      <c r="ADQ74" s="168"/>
      <c r="ADR74" s="168"/>
      <c r="ADS74" s="168"/>
      <c r="ADT74" s="168"/>
      <c r="ADU74" s="168"/>
      <c r="ADV74" s="168"/>
      <c r="ADW74" s="168"/>
      <c r="ADX74" s="168"/>
      <c r="ADY74" s="168"/>
      <c r="ADZ74" s="168"/>
      <c r="AEA74" s="168"/>
      <c r="AEB74" s="168"/>
      <c r="AEC74" s="168"/>
      <c r="AED74" s="168"/>
      <c r="AEE74" s="168"/>
      <c r="AEF74" s="168"/>
      <c r="AEG74" s="168"/>
      <c r="AEH74" s="168"/>
      <c r="AEI74" s="168"/>
      <c r="AEJ74" s="168"/>
      <c r="AEK74" s="168"/>
      <c r="AEL74" s="168"/>
      <c r="AEM74" s="168"/>
      <c r="AEN74" s="168"/>
      <c r="AEO74" s="168"/>
      <c r="AEP74" s="168"/>
      <c r="AEQ74" s="168"/>
      <c r="AER74" s="168"/>
      <c r="AES74" s="168"/>
      <c r="AET74" s="168"/>
      <c r="AEU74" s="168"/>
      <c r="AEV74" s="168"/>
      <c r="AEW74" s="168"/>
      <c r="AEX74" s="168"/>
      <c r="AEY74" s="168"/>
      <c r="AEZ74" s="168"/>
      <c r="AFA74" s="168"/>
      <c r="AFB74" s="168"/>
      <c r="AFC74" s="168"/>
      <c r="AFD74" s="168"/>
      <c r="AFE74" s="168"/>
      <c r="AFF74" s="168"/>
      <c r="AFG74" s="168"/>
      <c r="AFH74" s="168"/>
      <c r="AFI74" s="168"/>
      <c r="AFJ74" s="168"/>
      <c r="AFK74" s="168"/>
      <c r="AFL74" s="168"/>
      <c r="AFM74" s="168"/>
      <c r="AFN74" s="168"/>
      <c r="AFO74" s="168"/>
      <c r="AFP74" s="168"/>
      <c r="AFQ74" s="168"/>
      <c r="AFR74" s="168"/>
      <c r="AFS74" s="168"/>
      <c r="AFT74" s="168"/>
      <c r="AFU74" s="168"/>
      <c r="AFV74" s="168"/>
      <c r="AFW74" s="168"/>
      <c r="AFX74" s="168"/>
      <c r="AFY74" s="168"/>
      <c r="AFZ74" s="168"/>
      <c r="AGA74" s="168"/>
      <c r="AGB74" s="168"/>
      <c r="AGC74" s="168"/>
      <c r="AGD74" s="168"/>
      <c r="AGE74" s="168"/>
      <c r="AGF74" s="168"/>
      <c r="AGG74" s="168"/>
      <c r="AGH74" s="168"/>
      <c r="AGI74" s="168"/>
      <c r="AGJ74" s="168"/>
      <c r="AGK74" s="168"/>
      <c r="AGL74" s="168"/>
      <c r="AGM74" s="168"/>
      <c r="AGN74" s="168"/>
      <c r="AGO74" s="168"/>
      <c r="AGP74" s="168"/>
      <c r="AGQ74" s="168"/>
      <c r="AGR74" s="168"/>
      <c r="AGS74" s="168"/>
      <c r="AGT74" s="168"/>
      <c r="AGU74" s="168"/>
      <c r="AGV74" s="168"/>
      <c r="AGW74" s="168"/>
      <c r="AGX74" s="168"/>
      <c r="AGY74" s="168"/>
      <c r="AGZ74" s="168"/>
      <c r="AHA74" s="168"/>
      <c r="AHB74" s="168"/>
      <c r="AHC74" s="168"/>
      <c r="AHD74" s="168"/>
      <c r="AHE74" s="168"/>
      <c r="AHF74" s="168"/>
      <c r="AHG74" s="168"/>
      <c r="AHH74" s="168"/>
      <c r="AHI74" s="168"/>
      <c r="AHJ74" s="168"/>
      <c r="AHK74" s="168"/>
      <c r="AHL74" s="168"/>
      <c r="AHM74" s="168"/>
      <c r="AHN74" s="168"/>
      <c r="AHO74" s="168"/>
      <c r="AHP74" s="168"/>
      <c r="AHQ74" s="168"/>
      <c r="AHR74" s="168"/>
      <c r="AHS74" s="168"/>
      <c r="AHT74" s="168"/>
      <c r="AHU74" s="168"/>
      <c r="AHV74" s="168"/>
      <c r="AHW74" s="168"/>
      <c r="AHX74" s="168"/>
      <c r="AHY74" s="168"/>
      <c r="AHZ74" s="168"/>
      <c r="AIA74" s="168"/>
      <c r="AIB74" s="168"/>
      <c r="AIC74" s="168"/>
      <c r="AID74" s="168"/>
      <c r="AIE74" s="168"/>
      <c r="AIF74" s="168"/>
      <c r="AIG74" s="168"/>
      <c r="AIH74" s="168"/>
      <c r="AII74" s="168"/>
      <c r="AIJ74" s="168"/>
      <c r="AIK74" s="168"/>
      <c r="AIL74" s="168"/>
      <c r="AIM74" s="168"/>
      <c r="AIN74" s="168"/>
      <c r="AIO74" s="168"/>
      <c r="AIP74" s="168"/>
      <c r="AIQ74" s="168"/>
      <c r="AIR74" s="168"/>
      <c r="AIS74" s="168"/>
      <c r="AIT74" s="168"/>
      <c r="AIU74" s="168"/>
      <c r="AIV74" s="168"/>
      <c r="AIW74" s="168"/>
      <c r="AIX74" s="168"/>
      <c r="AIY74" s="168"/>
      <c r="AIZ74" s="168"/>
      <c r="AJA74" s="168"/>
      <c r="AJB74" s="168"/>
      <c r="AJC74" s="168"/>
      <c r="AJD74" s="168"/>
      <c r="AJE74" s="168"/>
      <c r="AJF74" s="168"/>
      <c r="AJG74" s="168"/>
      <c r="AJH74" s="168"/>
      <c r="AJI74" s="168"/>
      <c r="AJJ74" s="168"/>
      <c r="AJK74" s="168"/>
      <c r="AJL74" s="168"/>
      <c r="AJM74" s="168"/>
      <c r="AJN74" s="168"/>
      <c r="AJO74" s="168"/>
      <c r="AJP74" s="168"/>
      <c r="AJQ74" s="168"/>
      <c r="AJR74" s="168"/>
      <c r="AJS74" s="168"/>
      <c r="AJT74" s="168"/>
      <c r="AJU74" s="168"/>
      <c r="AJV74" s="168"/>
      <c r="AJW74" s="168"/>
      <c r="AJX74" s="168"/>
      <c r="AJY74" s="168"/>
      <c r="AJZ74" s="168"/>
      <c r="AKA74" s="168"/>
      <c r="AKB74" s="168"/>
      <c r="AKC74" s="168"/>
      <c r="AKD74" s="168"/>
      <c r="AKE74" s="168"/>
      <c r="AKF74" s="168"/>
      <c r="AKG74" s="168"/>
      <c r="AKH74" s="168"/>
      <c r="AKI74" s="168"/>
      <c r="AKJ74" s="168"/>
      <c r="AKK74" s="168"/>
      <c r="AKL74" s="168"/>
      <c r="AKM74" s="168"/>
      <c r="AKN74" s="168"/>
      <c r="AKO74" s="168"/>
      <c r="AKP74" s="168"/>
      <c r="AKQ74" s="168"/>
      <c r="AKR74" s="168"/>
      <c r="AKS74" s="168"/>
      <c r="AKT74" s="168"/>
      <c r="AKU74" s="168"/>
      <c r="AKV74" s="168"/>
      <c r="AKW74" s="168"/>
      <c r="AKX74" s="168"/>
      <c r="AKY74" s="168"/>
      <c r="AKZ74" s="168"/>
      <c r="ALA74" s="168"/>
      <c r="ALB74" s="168"/>
      <c r="ALC74" s="168"/>
      <c r="ALD74" s="168"/>
      <c r="ALE74" s="168"/>
      <c r="ALF74" s="168"/>
      <c r="ALG74" s="168"/>
      <c r="ALH74" s="168"/>
      <c r="ALI74" s="168"/>
      <c r="ALJ74" s="168"/>
      <c r="ALK74" s="168"/>
      <c r="ALL74" s="168"/>
      <c r="ALM74" s="168"/>
      <c r="ALN74" s="168"/>
      <c r="ALO74" s="168"/>
      <c r="ALP74" s="168"/>
      <c r="ALQ74" s="168"/>
      <c r="ALR74" s="168"/>
      <c r="ALS74" s="168"/>
      <c r="ALT74" s="168"/>
      <c r="ALU74" s="168"/>
      <c r="ALV74" s="168"/>
      <c r="ALW74" s="168"/>
      <c r="ALX74" s="168"/>
      <c r="ALY74" s="168"/>
      <c r="ALZ74" s="168"/>
      <c r="AMA74" s="168"/>
      <c r="AMB74" s="168"/>
      <c r="AMC74" s="168"/>
      <c r="AMD74" s="168"/>
      <c r="AME74" s="168"/>
      <c r="AMF74" s="168"/>
      <c r="AMG74" s="168"/>
      <c r="AMH74" s="168"/>
      <c r="AMI74" s="168"/>
      <c r="AMJ74" s="168"/>
      <c r="AMK74" s="168"/>
    </row>
    <row r="75" spans="1:1025" s="96" customFormat="1" ht="36.6" customHeight="1">
      <c r="A75" s="95"/>
      <c r="B75" s="55" t="s">
        <v>274</v>
      </c>
      <c r="C75" s="55" t="s">
        <v>275</v>
      </c>
      <c r="D75" s="55" t="s">
        <v>276</v>
      </c>
      <c r="E75" s="56" t="s">
        <v>277</v>
      </c>
      <c r="F75" s="124">
        <f>G75</f>
        <v>400000</v>
      </c>
      <c r="G75" s="157">
        <v>400000</v>
      </c>
      <c r="H75" s="124">
        <v>0</v>
      </c>
      <c r="I75" s="124">
        <v>0</v>
      </c>
      <c r="J75" s="158">
        <v>0</v>
      </c>
      <c r="K75" s="124">
        <v>0</v>
      </c>
      <c r="L75" s="124">
        <v>0</v>
      </c>
      <c r="M75" s="124">
        <v>0</v>
      </c>
      <c r="N75" s="124">
        <v>0</v>
      </c>
      <c r="O75" s="124">
        <v>0</v>
      </c>
      <c r="P75" s="124">
        <v>0</v>
      </c>
      <c r="Q75" s="123">
        <f t="shared" si="16"/>
        <v>400000</v>
      </c>
      <c r="R75" s="95"/>
    </row>
    <row r="76" spans="1:1025" s="96" customFormat="1" ht="15.75" customHeight="1">
      <c r="A76" s="95"/>
      <c r="B76" s="249" t="s">
        <v>178</v>
      </c>
      <c r="C76" s="249" t="s">
        <v>179</v>
      </c>
      <c r="D76" s="249" t="s">
        <v>180</v>
      </c>
      <c r="E76" s="249" t="s">
        <v>181</v>
      </c>
      <c r="F76" s="250" t="s">
        <v>160</v>
      </c>
      <c r="G76" s="250"/>
      <c r="H76" s="250"/>
      <c r="I76" s="250"/>
      <c r="J76" s="250"/>
      <c r="K76" s="251" t="s">
        <v>9</v>
      </c>
      <c r="L76" s="251"/>
      <c r="M76" s="251"/>
      <c r="N76" s="251"/>
      <c r="O76" s="251"/>
      <c r="P76" s="251"/>
      <c r="Q76" s="252" t="s">
        <v>182</v>
      </c>
      <c r="R76" s="95"/>
    </row>
    <row r="77" spans="1:1025" s="96" customFormat="1" ht="20.25" customHeight="1">
      <c r="A77" s="95"/>
      <c r="B77" s="249"/>
      <c r="C77" s="249"/>
      <c r="D77" s="249"/>
      <c r="E77" s="249"/>
      <c r="F77" s="251" t="s">
        <v>10</v>
      </c>
      <c r="G77" s="249" t="s">
        <v>183</v>
      </c>
      <c r="H77" s="249" t="s">
        <v>184</v>
      </c>
      <c r="I77" s="249"/>
      <c r="J77" s="253" t="s">
        <v>185</v>
      </c>
      <c r="K77" s="251" t="str">
        <f>F77</f>
        <v>усього</v>
      </c>
      <c r="L77" s="249" t="s">
        <v>186</v>
      </c>
      <c r="M77" s="249" t="s">
        <v>183</v>
      </c>
      <c r="N77" s="249" t="s">
        <v>184</v>
      </c>
      <c r="O77" s="249"/>
      <c r="P77" s="249" t="s">
        <v>185</v>
      </c>
      <c r="Q77" s="252"/>
      <c r="R77" s="95"/>
    </row>
    <row r="78" spans="1:1025" s="96" customFormat="1" ht="108.75" customHeight="1">
      <c r="A78" s="95"/>
      <c r="B78" s="249"/>
      <c r="C78" s="249"/>
      <c r="D78" s="249"/>
      <c r="E78" s="249"/>
      <c r="F78" s="251"/>
      <c r="G78" s="249"/>
      <c r="H78" s="218" t="s">
        <v>187</v>
      </c>
      <c r="I78" s="218" t="s">
        <v>188</v>
      </c>
      <c r="J78" s="253"/>
      <c r="K78" s="251"/>
      <c r="L78" s="249"/>
      <c r="M78" s="249"/>
      <c r="N78" s="218" t="s">
        <v>187</v>
      </c>
      <c r="O78" s="218" t="s">
        <v>188</v>
      </c>
      <c r="P78" s="249"/>
      <c r="Q78" s="252"/>
      <c r="R78" s="95"/>
    </row>
    <row r="79" spans="1:1025" s="96" customFormat="1" ht="15.75" customHeight="1">
      <c r="A79" s="95"/>
      <c r="B79" s="218">
        <v>1</v>
      </c>
      <c r="C79" s="97">
        <v>2</v>
      </c>
      <c r="D79" s="97">
        <v>3</v>
      </c>
      <c r="E79" s="218">
        <v>4</v>
      </c>
      <c r="F79" s="218">
        <v>5</v>
      </c>
      <c r="G79" s="218">
        <v>6</v>
      </c>
      <c r="H79" s="218">
        <v>7</v>
      </c>
      <c r="I79" s="218">
        <v>8</v>
      </c>
      <c r="J79" s="219">
        <v>9</v>
      </c>
      <c r="K79" s="218">
        <v>10</v>
      </c>
      <c r="L79" s="218">
        <v>11</v>
      </c>
      <c r="M79" s="218">
        <v>12</v>
      </c>
      <c r="N79" s="218">
        <v>13</v>
      </c>
      <c r="O79" s="218">
        <v>14</v>
      </c>
      <c r="P79" s="218">
        <v>15</v>
      </c>
      <c r="Q79" s="98">
        <v>16</v>
      </c>
      <c r="R79" s="95"/>
    </row>
    <row r="80" spans="1:1025" s="96" customFormat="1" ht="36.6" customHeight="1">
      <c r="A80" s="95"/>
      <c r="B80" s="55" t="s">
        <v>332</v>
      </c>
      <c r="C80" s="55" t="s">
        <v>333</v>
      </c>
      <c r="D80" s="55" t="s">
        <v>280</v>
      </c>
      <c r="E80" s="56" t="s">
        <v>334</v>
      </c>
      <c r="F80" s="124">
        <f>G80</f>
        <v>14500</v>
      </c>
      <c r="G80" s="157">
        <v>14500</v>
      </c>
      <c r="H80" s="124">
        <v>0</v>
      </c>
      <c r="I80" s="124">
        <v>0</v>
      </c>
      <c r="J80" s="158">
        <v>0</v>
      </c>
      <c r="K80" s="124">
        <v>0</v>
      </c>
      <c r="L80" s="124">
        <v>0</v>
      </c>
      <c r="M80" s="124">
        <v>0</v>
      </c>
      <c r="N80" s="124">
        <v>0</v>
      </c>
      <c r="O80" s="124">
        <v>0</v>
      </c>
      <c r="P80" s="124">
        <v>0</v>
      </c>
      <c r="Q80" s="123">
        <f t="shared" si="16"/>
        <v>14500</v>
      </c>
      <c r="R80" s="95"/>
    </row>
    <row r="81" spans="1:19" s="96" customFormat="1" ht="70.5" customHeight="1">
      <c r="A81" s="95"/>
      <c r="B81" s="55" t="s">
        <v>278</v>
      </c>
      <c r="C81" s="55" t="s">
        <v>279</v>
      </c>
      <c r="D81" s="55" t="s">
        <v>280</v>
      </c>
      <c r="E81" s="169" t="s">
        <v>335</v>
      </c>
      <c r="F81" s="124">
        <f>G81</f>
        <v>0</v>
      </c>
      <c r="G81" s="124">
        <v>0</v>
      </c>
      <c r="H81" s="124">
        <v>0</v>
      </c>
      <c r="I81" s="124">
        <v>0</v>
      </c>
      <c r="J81" s="158">
        <v>0</v>
      </c>
      <c r="K81" s="124">
        <f>M81</f>
        <v>7700</v>
      </c>
      <c r="L81" s="124">
        <v>0</v>
      </c>
      <c r="M81" s="157">
        <v>7700</v>
      </c>
      <c r="N81" s="124">
        <v>0</v>
      </c>
      <c r="O81" s="124">
        <v>0</v>
      </c>
      <c r="P81" s="124">
        <v>0</v>
      </c>
      <c r="Q81" s="123">
        <f t="shared" si="16"/>
        <v>7700</v>
      </c>
      <c r="R81" s="95"/>
    </row>
    <row r="82" spans="1:19" s="96" customFormat="1" ht="26.25" customHeight="1">
      <c r="A82" s="95"/>
      <c r="B82" s="159"/>
      <c r="C82" s="159" t="s">
        <v>339</v>
      </c>
      <c r="D82" s="159"/>
      <c r="E82" s="54" t="s">
        <v>327</v>
      </c>
      <c r="F82" s="108">
        <f t="shared" ref="F82:Q82" si="17">F84+F85+F86+F83</f>
        <v>759880</v>
      </c>
      <c r="G82" s="108">
        <f t="shared" si="17"/>
        <v>759880</v>
      </c>
      <c r="H82" s="108">
        <f t="shared" si="17"/>
        <v>0</v>
      </c>
      <c r="I82" s="108">
        <f t="shared" si="17"/>
        <v>23000</v>
      </c>
      <c r="J82" s="108">
        <f t="shared" si="17"/>
        <v>0</v>
      </c>
      <c r="K82" s="108">
        <f t="shared" si="17"/>
        <v>1212300</v>
      </c>
      <c r="L82" s="108">
        <f t="shared" si="17"/>
        <v>1200000</v>
      </c>
      <c r="M82" s="108">
        <f t="shared" si="17"/>
        <v>12300</v>
      </c>
      <c r="N82" s="108">
        <f t="shared" si="17"/>
        <v>0</v>
      </c>
      <c r="O82" s="108">
        <f t="shared" si="17"/>
        <v>0</v>
      </c>
      <c r="P82" s="108">
        <f t="shared" si="17"/>
        <v>1200000</v>
      </c>
      <c r="Q82" s="108">
        <f t="shared" si="17"/>
        <v>1972180</v>
      </c>
      <c r="R82" s="95"/>
    </row>
    <row r="83" spans="1:19" s="96" customFormat="1" ht="26.25" customHeight="1">
      <c r="A83" s="95"/>
      <c r="B83" s="207" t="s">
        <v>358</v>
      </c>
      <c r="C83" s="200" t="s">
        <v>346</v>
      </c>
      <c r="D83" s="200" t="s">
        <v>283</v>
      </c>
      <c r="E83" s="211" t="s">
        <v>359</v>
      </c>
      <c r="F83" s="124">
        <f>G83</f>
        <v>0</v>
      </c>
      <c r="G83" s="157">
        <v>0</v>
      </c>
      <c r="H83" s="124">
        <v>0</v>
      </c>
      <c r="I83" s="124">
        <v>0</v>
      </c>
      <c r="J83" s="158">
        <v>0</v>
      </c>
      <c r="K83" s="124">
        <f>L83</f>
        <v>1200000</v>
      </c>
      <c r="L83" s="124">
        <v>1200000</v>
      </c>
      <c r="M83" s="124">
        <v>0</v>
      </c>
      <c r="N83" s="124">
        <v>0</v>
      </c>
      <c r="O83" s="124">
        <v>0</v>
      </c>
      <c r="P83" s="124">
        <f>L83</f>
        <v>1200000</v>
      </c>
      <c r="Q83" s="123">
        <f>F83+K83</f>
        <v>1200000</v>
      </c>
      <c r="R83" s="95"/>
    </row>
    <row r="84" spans="1:19" s="96" customFormat="1" ht="22.5">
      <c r="A84" s="95"/>
      <c r="B84" s="55" t="s">
        <v>328</v>
      </c>
      <c r="C84" s="55" t="s">
        <v>329</v>
      </c>
      <c r="D84" s="55" t="s">
        <v>330</v>
      </c>
      <c r="E84" s="56" t="s">
        <v>331</v>
      </c>
      <c r="F84" s="124">
        <f>G84</f>
        <v>716880</v>
      </c>
      <c r="G84" s="157">
        <v>716880</v>
      </c>
      <c r="H84" s="124">
        <v>0</v>
      </c>
      <c r="I84" s="124">
        <v>0</v>
      </c>
      <c r="J84" s="158">
        <v>0</v>
      </c>
      <c r="K84" s="124">
        <v>0</v>
      </c>
      <c r="L84" s="124">
        <v>0</v>
      </c>
      <c r="M84" s="124">
        <v>0</v>
      </c>
      <c r="N84" s="124">
        <v>0</v>
      </c>
      <c r="O84" s="124">
        <v>0</v>
      </c>
      <c r="P84" s="124">
        <v>0</v>
      </c>
      <c r="Q84" s="123">
        <f>F84+K84</f>
        <v>716880</v>
      </c>
      <c r="R84" s="95"/>
    </row>
    <row r="85" spans="1:19" s="96" customFormat="1" ht="21.75" customHeight="1">
      <c r="A85" s="95"/>
      <c r="B85" s="55" t="s">
        <v>281</v>
      </c>
      <c r="C85" s="55" t="s">
        <v>282</v>
      </c>
      <c r="D85" s="55" t="s">
        <v>283</v>
      </c>
      <c r="E85" s="56" t="s">
        <v>284</v>
      </c>
      <c r="F85" s="124">
        <f>G85</f>
        <v>43000</v>
      </c>
      <c r="G85" s="157">
        <v>43000</v>
      </c>
      <c r="H85" s="124">
        <v>0</v>
      </c>
      <c r="I85" s="157">
        <f>15000+8000</f>
        <v>23000</v>
      </c>
      <c r="J85" s="158">
        <v>0</v>
      </c>
      <c r="K85" s="124">
        <v>0</v>
      </c>
      <c r="L85" s="124">
        <v>0</v>
      </c>
      <c r="M85" s="124">
        <v>0</v>
      </c>
      <c r="N85" s="124">
        <v>0</v>
      </c>
      <c r="O85" s="124">
        <v>0</v>
      </c>
      <c r="P85" s="124">
        <v>0</v>
      </c>
      <c r="Q85" s="123">
        <f>F85+K85</f>
        <v>43000</v>
      </c>
      <c r="R85" s="95"/>
    </row>
    <row r="86" spans="1:19" s="96" customFormat="1" ht="28.5" customHeight="1">
      <c r="A86" s="95"/>
      <c r="B86" s="55" t="s">
        <v>285</v>
      </c>
      <c r="C86" s="55" t="s">
        <v>286</v>
      </c>
      <c r="D86" s="55" t="s">
        <v>287</v>
      </c>
      <c r="E86" s="56" t="s">
        <v>288</v>
      </c>
      <c r="F86" s="124">
        <f t="shared" ref="F86:P86" si="18">F87</f>
        <v>0</v>
      </c>
      <c r="G86" s="124">
        <f t="shared" si="18"/>
        <v>0</v>
      </c>
      <c r="H86" s="124">
        <f t="shared" si="18"/>
        <v>0</v>
      </c>
      <c r="I86" s="124">
        <f t="shared" si="18"/>
        <v>0</v>
      </c>
      <c r="J86" s="124">
        <f t="shared" si="18"/>
        <v>0</v>
      </c>
      <c r="K86" s="124">
        <f t="shared" si="18"/>
        <v>12300</v>
      </c>
      <c r="L86" s="124">
        <f t="shared" si="18"/>
        <v>0</v>
      </c>
      <c r="M86" s="124">
        <f t="shared" si="18"/>
        <v>12300</v>
      </c>
      <c r="N86" s="124">
        <f t="shared" si="18"/>
        <v>0</v>
      </c>
      <c r="O86" s="124">
        <f t="shared" si="18"/>
        <v>0</v>
      </c>
      <c r="P86" s="124">
        <f t="shared" si="18"/>
        <v>0</v>
      </c>
      <c r="Q86" s="124">
        <f>Q87</f>
        <v>12300</v>
      </c>
      <c r="R86" s="95"/>
    </row>
    <row r="87" spans="1:19" s="135" customFormat="1" ht="21" customHeight="1">
      <c r="A87" s="133"/>
      <c r="B87" s="134"/>
      <c r="C87" s="134"/>
      <c r="D87" s="134"/>
      <c r="E87" s="125" t="s">
        <v>203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  <c r="K87" s="121">
        <f>M87</f>
        <v>12300</v>
      </c>
      <c r="L87" s="121">
        <v>0</v>
      </c>
      <c r="M87" s="213">
        <v>12300</v>
      </c>
      <c r="N87" s="121">
        <v>0</v>
      </c>
      <c r="O87" s="121">
        <v>0</v>
      </c>
      <c r="P87" s="121">
        <v>0</v>
      </c>
      <c r="Q87" s="126">
        <f>F87+K87</f>
        <v>12300</v>
      </c>
      <c r="R87" s="133"/>
    </row>
    <row r="88" spans="1:19" s="96" customFormat="1" ht="21.75" hidden="1" customHeight="1">
      <c r="A88" s="95"/>
      <c r="B88" s="159"/>
      <c r="C88" s="159"/>
      <c r="D88" s="159"/>
      <c r="E88" s="54"/>
      <c r="F88" s="108"/>
      <c r="G88" s="108"/>
      <c r="H88" s="108"/>
      <c r="I88" s="108"/>
      <c r="J88" s="108"/>
      <c r="K88" s="138"/>
      <c r="L88" s="138"/>
      <c r="M88" s="138"/>
      <c r="N88" s="138"/>
      <c r="O88" s="138"/>
      <c r="P88" s="138"/>
      <c r="Q88" s="123"/>
      <c r="R88" s="95"/>
    </row>
    <row r="89" spans="1:19" s="176" customFormat="1" ht="18.75" hidden="1" customHeight="1">
      <c r="A89" s="170"/>
      <c r="B89" s="160"/>
      <c r="C89" s="161"/>
      <c r="D89" s="160"/>
      <c r="E89" s="171"/>
      <c r="F89" s="172"/>
      <c r="G89" s="173"/>
      <c r="H89" s="173"/>
      <c r="I89" s="173"/>
      <c r="J89" s="174"/>
      <c r="K89" s="173"/>
      <c r="L89" s="173"/>
      <c r="M89" s="173"/>
      <c r="N89" s="173"/>
      <c r="O89" s="173"/>
      <c r="P89" s="173"/>
      <c r="Q89" s="175"/>
      <c r="R89" s="170"/>
    </row>
    <row r="90" spans="1:19" s="105" customFormat="1" ht="30" customHeight="1">
      <c r="A90" s="99"/>
      <c r="B90" s="100" t="s">
        <v>294</v>
      </c>
      <c r="C90" s="101"/>
      <c r="D90" s="102"/>
      <c r="E90" s="103" t="s">
        <v>295</v>
      </c>
      <c r="F90" s="104">
        <f>F91</f>
        <v>4173305</v>
      </c>
      <c r="G90" s="104">
        <f t="shared" ref="G90:S90" si="19">G91</f>
        <v>3573305</v>
      </c>
      <c r="H90" s="104">
        <f t="shared" si="19"/>
        <v>750000</v>
      </c>
      <c r="I90" s="104">
        <f t="shared" si="19"/>
        <v>25000</v>
      </c>
      <c r="J90" s="104">
        <f t="shared" si="19"/>
        <v>0</v>
      </c>
      <c r="K90" s="104">
        <f t="shared" si="19"/>
        <v>0</v>
      </c>
      <c r="L90" s="104">
        <f t="shared" si="19"/>
        <v>0</v>
      </c>
      <c r="M90" s="104">
        <f t="shared" si="19"/>
        <v>0</v>
      </c>
      <c r="N90" s="104">
        <f t="shared" si="19"/>
        <v>0</v>
      </c>
      <c r="O90" s="104">
        <f t="shared" si="19"/>
        <v>0</v>
      </c>
      <c r="P90" s="104">
        <f t="shared" si="19"/>
        <v>0</v>
      </c>
      <c r="Q90" s="104">
        <f t="shared" si="19"/>
        <v>4173305</v>
      </c>
      <c r="R90" s="104">
        <f t="shared" si="19"/>
        <v>0</v>
      </c>
      <c r="S90" s="104">
        <f t="shared" si="19"/>
        <v>0</v>
      </c>
    </row>
    <row r="91" spans="1:19" s="96" customFormat="1" ht="25.5" customHeight="1">
      <c r="A91" s="95"/>
      <c r="B91" s="106" t="s">
        <v>296</v>
      </c>
      <c r="C91" s="107"/>
      <c r="D91" s="217"/>
      <c r="E91" s="54" t="s">
        <v>295</v>
      </c>
      <c r="F91" s="108">
        <f>F92+F96+F94</f>
        <v>4173305</v>
      </c>
      <c r="G91" s="108">
        <f t="shared" ref="G91:Q91" si="20">G92+G96+G94</f>
        <v>3573305</v>
      </c>
      <c r="H91" s="108">
        <f t="shared" si="20"/>
        <v>750000</v>
      </c>
      <c r="I91" s="108">
        <f t="shared" si="20"/>
        <v>25000</v>
      </c>
      <c r="J91" s="108">
        <f t="shared" si="20"/>
        <v>0</v>
      </c>
      <c r="K91" s="108">
        <f t="shared" si="20"/>
        <v>0</v>
      </c>
      <c r="L91" s="108">
        <f t="shared" si="20"/>
        <v>0</v>
      </c>
      <c r="M91" s="108">
        <f t="shared" si="20"/>
        <v>0</v>
      </c>
      <c r="N91" s="108">
        <f t="shared" si="20"/>
        <v>0</v>
      </c>
      <c r="O91" s="108">
        <f t="shared" si="20"/>
        <v>0</v>
      </c>
      <c r="P91" s="108">
        <f t="shared" si="20"/>
        <v>0</v>
      </c>
      <c r="Q91" s="108">
        <f t="shared" si="20"/>
        <v>4173305</v>
      </c>
      <c r="R91" s="95"/>
    </row>
    <row r="92" spans="1:19" s="96" customFormat="1" ht="15.75" customHeight="1">
      <c r="A92" s="95"/>
      <c r="B92" s="106"/>
      <c r="C92" s="106" t="s">
        <v>192</v>
      </c>
      <c r="D92" s="217"/>
      <c r="E92" s="54" t="s">
        <v>193</v>
      </c>
      <c r="F92" s="108">
        <f t="shared" ref="F92:P92" si="21">F93</f>
        <v>1000000</v>
      </c>
      <c r="G92" s="108">
        <f t="shared" si="21"/>
        <v>1000000</v>
      </c>
      <c r="H92" s="108">
        <f t="shared" si="21"/>
        <v>750000</v>
      </c>
      <c r="I92" s="108">
        <f t="shared" si="21"/>
        <v>25000</v>
      </c>
      <c r="J92" s="108">
        <f t="shared" si="21"/>
        <v>0</v>
      </c>
      <c r="K92" s="108">
        <f t="shared" si="21"/>
        <v>0</v>
      </c>
      <c r="L92" s="108">
        <f t="shared" si="21"/>
        <v>0</v>
      </c>
      <c r="M92" s="108">
        <f t="shared" si="21"/>
        <v>0</v>
      </c>
      <c r="N92" s="108">
        <f t="shared" si="21"/>
        <v>0</v>
      </c>
      <c r="O92" s="108">
        <f t="shared" si="21"/>
        <v>0</v>
      </c>
      <c r="P92" s="108">
        <f t="shared" si="21"/>
        <v>0</v>
      </c>
      <c r="Q92" s="177">
        <f>F92+K92</f>
        <v>1000000</v>
      </c>
      <c r="R92" s="95"/>
    </row>
    <row r="93" spans="1:19" s="141" customFormat="1" ht="45" customHeight="1">
      <c r="A93" s="139"/>
      <c r="B93" s="140">
        <v>3710160</v>
      </c>
      <c r="C93" s="140" t="s">
        <v>195</v>
      </c>
      <c r="D93" s="140" t="s">
        <v>196</v>
      </c>
      <c r="E93" s="178" t="s">
        <v>197</v>
      </c>
      <c r="F93" s="144">
        <f>G93</f>
        <v>1000000</v>
      </c>
      <c r="G93" s="179">
        <v>1000000</v>
      </c>
      <c r="H93" s="179">
        <v>750000</v>
      </c>
      <c r="I93" s="180">
        <v>25000</v>
      </c>
      <c r="J93" s="144">
        <v>0</v>
      </c>
      <c r="K93" s="144">
        <f>M93</f>
        <v>0</v>
      </c>
      <c r="L93" s="144">
        <v>0</v>
      </c>
      <c r="M93" s="181">
        <v>0</v>
      </c>
      <c r="N93" s="144">
        <v>0</v>
      </c>
      <c r="O93" s="144">
        <v>0</v>
      </c>
      <c r="P93" s="144">
        <v>0</v>
      </c>
      <c r="Q93" s="144">
        <f>K93+F93</f>
        <v>1000000</v>
      </c>
      <c r="R93" s="139"/>
    </row>
    <row r="94" spans="1:19" s="96" customFormat="1" ht="21.75" customHeight="1">
      <c r="A94" s="95"/>
      <c r="B94" s="159"/>
      <c r="C94" s="159" t="s">
        <v>289</v>
      </c>
      <c r="D94" s="159"/>
      <c r="E94" s="54" t="s">
        <v>290</v>
      </c>
      <c r="F94" s="108">
        <f t="shared" ref="F94:P94" si="22">F95</f>
        <v>600000</v>
      </c>
      <c r="G94" s="108">
        <f t="shared" si="22"/>
        <v>0</v>
      </c>
      <c r="H94" s="108">
        <f t="shared" si="22"/>
        <v>0</v>
      </c>
      <c r="I94" s="108">
        <f t="shared" si="22"/>
        <v>0</v>
      </c>
      <c r="J94" s="108">
        <f t="shared" si="22"/>
        <v>0</v>
      </c>
      <c r="K94" s="138">
        <f t="shared" si="22"/>
        <v>0</v>
      </c>
      <c r="L94" s="138">
        <f t="shared" si="22"/>
        <v>0</v>
      </c>
      <c r="M94" s="138">
        <f t="shared" si="22"/>
        <v>0</v>
      </c>
      <c r="N94" s="138">
        <f t="shared" si="22"/>
        <v>0</v>
      </c>
      <c r="O94" s="138">
        <f t="shared" si="22"/>
        <v>0</v>
      </c>
      <c r="P94" s="138">
        <f t="shared" si="22"/>
        <v>0</v>
      </c>
      <c r="Q94" s="177">
        <f>F94+K94</f>
        <v>600000</v>
      </c>
      <c r="R94" s="95"/>
    </row>
    <row r="95" spans="1:19" s="141" customFormat="1" ht="18.75" customHeight="1">
      <c r="A95" s="139"/>
      <c r="B95" s="142" t="s">
        <v>291</v>
      </c>
      <c r="C95" s="140">
        <v>8700</v>
      </c>
      <c r="D95" s="142" t="s">
        <v>292</v>
      </c>
      <c r="E95" s="182" t="s">
        <v>293</v>
      </c>
      <c r="F95" s="179">
        <f>100000+500000</f>
        <v>600000</v>
      </c>
      <c r="G95" s="144">
        <v>0</v>
      </c>
      <c r="H95" s="144">
        <v>0</v>
      </c>
      <c r="I95" s="144">
        <v>0</v>
      </c>
      <c r="J95" s="145">
        <v>0</v>
      </c>
      <c r="K95" s="144">
        <v>0</v>
      </c>
      <c r="L95" s="144">
        <v>0</v>
      </c>
      <c r="M95" s="144">
        <v>0</v>
      </c>
      <c r="N95" s="144">
        <v>0</v>
      </c>
      <c r="O95" s="144">
        <v>0</v>
      </c>
      <c r="P95" s="144">
        <v>0</v>
      </c>
      <c r="Q95" s="183">
        <f>F95+K95</f>
        <v>600000</v>
      </c>
      <c r="R95" s="139"/>
    </row>
    <row r="96" spans="1:19" s="176" customFormat="1" ht="18.75" customHeight="1">
      <c r="A96" s="170"/>
      <c r="B96" s="184"/>
      <c r="C96" s="185" t="s">
        <v>341</v>
      </c>
      <c r="D96" s="184" t="s">
        <v>309</v>
      </c>
      <c r="E96" s="186" t="s">
        <v>308</v>
      </c>
      <c r="F96" s="187">
        <f>F97+F98+F99</f>
        <v>2573305</v>
      </c>
      <c r="G96" s="187">
        <f t="shared" ref="G96:Q96" si="23">G97+G98+G99</f>
        <v>2573305</v>
      </c>
      <c r="H96" s="187">
        <f t="shared" si="23"/>
        <v>0</v>
      </c>
      <c r="I96" s="187">
        <f t="shared" si="23"/>
        <v>0</v>
      </c>
      <c r="J96" s="187">
        <f t="shared" si="23"/>
        <v>0</v>
      </c>
      <c r="K96" s="187">
        <f t="shared" si="23"/>
        <v>0</v>
      </c>
      <c r="L96" s="187">
        <f t="shared" si="23"/>
        <v>0</v>
      </c>
      <c r="M96" s="187">
        <f t="shared" si="23"/>
        <v>0</v>
      </c>
      <c r="N96" s="187">
        <f t="shared" si="23"/>
        <v>0</v>
      </c>
      <c r="O96" s="187">
        <f t="shared" si="23"/>
        <v>0</v>
      </c>
      <c r="P96" s="187">
        <f t="shared" si="23"/>
        <v>0</v>
      </c>
      <c r="Q96" s="187">
        <f t="shared" si="23"/>
        <v>2573305</v>
      </c>
      <c r="R96" s="170"/>
    </row>
    <row r="97" spans="1:1025" s="96" customFormat="1" ht="64.5" customHeight="1">
      <c r="A97" s="95"/>
      <c r="B97" s="188">
        <v>3719730</v>
      </c>
      <c r="C97" s="218">
        <v>9730</v>
      </c>
      <c r="D97" s="55" t="s">
        <v>298</v>
      </c>
      <c r="E97" s="169" t="s">
        <v>340</v>
      </c>
      <c r="F97" s="154">
        <f>G97</f>
        <v>263078</v>
      </c>
      <c r="G97" s="112">
        <v>263078</v>
      </c>
      <c r="H97" s="154">
        <v>0</v>
      </c>
      <c r="I97" s="154">
        <v>0</v>
      </c>
      <c r="J97" s="154">
        <v>0</v>
      </c>
      <c r="K97" s="154">
        <v>0</v>
      </c>
      <c r="L97" s="154">
        <v>0</v>
      </c>
      <c r="M97" s="154">
        <v>0</v>
      </c>
      <c r="N97" s="154">
        <v>0</v>
      </c>
      <c r="O97" s="154">
        <v>0</v>
      </c>
      <c r="P97" s="154">
        <v>0</v>
      </c>
      <c r="Q97" s="189">
        <f>F97+K97</f>
        <v>263078</v>
      </c>
      <c r="R97" s="95"/>
    </row>
    <row r="98" spans="1:1025" s="192" customFormat="1" ht="25.5" customHeight="1">
      <c r="A98" s="190"/>
      <c r="B98" s="188">
        <v>3719770</v>
      </c>
      <c r="C98" s="188" t="s">
        <v>297</v>
      </c>
      <c r="D98" s="188" t="s">
        <v>298</v>
      </c>
      <c r="E98" s="191" t="s">
        <v>299</v>
      </c>
      <c r="F98" s="154">
        <f>G98</f>
        <v>1730227</v>
      </c>
      <c r="G98" s="112">
        <f>1581927+148300</f>
        <v>1730227</v>
      </c>
      <c r="H98" s="154">
        <v>0</v>
      </c>
      <c r="I98" s="154">
        <v>0</v>
      </c>
      <c r="J98" s="154">
        <v>0</v>
      </c>
      <c r="K98" s="154">
        <v>0</v>
      </c>
      <c r="L98" s="154">
        <v>0</v>
      </c>
      <c r="M98" s="154">
        <v>0</v>
      </c>
      <c r="N98" s="154">
        <v>0</v>
      </c>
      <c r="O98" s="154">
        <v>0</v>
      </c>
      <c r="P98" s="154">
        <v>0</v>
      </c>
      <c r="Q98" s="189">
        <f>F98+K98</f>
        <v>1730227</v>
      </c>
      <c r="R98" s="190"/>
    </row>
    <row r="99" spans="1:1025" s="192" customFormat="1" ht="39" customHeight="1">
      <c r="A99" s="190"/>
      <c r="B99" s="208">
        <v>3719800</v>
      </c>
      <c r="C99" s="214">
        <v>9800</v>
      </c>
      <c r="D99" s="215" t="s">
        <v>298</v>
      </c>
      <c r="E99" s="216" t="s">
        <v>354</v>
      </c>
      <c r="F99" s="154">
        <f>G99</f>
        <v>580000</v>
      </c>
      <c r="G99" s="112">
        <f>580000</f>
        <v>580000</v>
      </c>
      <c r="H99" s="154">
        <v>0</v>
      </c>
      <c r="I99" s="154">
        <v>0</v>
      </c>
      <c r="J99" s="154">
        <v>0</v>
      </c>
      <c r="K99" s="154">
        <v>0</v>
      </c>
      <c r="L99" s="154">
        <v>0</v>
      </c>
      <c r="M99" s="154">
        <v>0</v>
      </c>
      <c r="N99" s="154">
        <v>0</v>
      </c>
      <c r="O99" s="154">
        <v>0</v>
      </c>
      <c r="P99" s="154">
        <v>0</v>
      </c>
      <c r="Q99" s="189">
        <f>F99+K99</f>
        <v>580000</v>
      </c>
      <c r="R99" s="190"/>
    </row>
    <row r="100" spans="1:1025" s="166" customFormat="1" ht="20.25" customHeight="1">
      <c r="A100" s="165"/>
      <c r="B100" s="217"/>
      <c r="C100" s="217"/>
      <c r="D100" s="217"/>
      <c r="E100" s="118" t="s">
        <v>300</v>
      </c>
      <c r="F100" s="108">
        <f t="shared" ref="F100:Q100" si="24">F90+F12</f>
        <v>85535112</v>
      </c>
      <c r="G100" s="108">
        <f t="shared" si="24"/>
        <v>84935112</v>
      </c>
      <c r="H100" s="108">
        <f t="shared" si="24"/>
        <v>53966304</v>
      </c>
      <c r="I100" s="108">
        <f t="shared" si="24"/>
        <v>6942255</v>
      </c>
      <c r="J100" s="108">
        <f t="shared" si="24"/>
        <v>0</v>
      </c>
      <c r="K100" s="108">
        <f t="shared" si="24"/>
        <v>4288901</v>
      </c>
      <c r="L100" s="108">
        <f t="shared" si="24"/>
        <v>3150000</v>
      </c>
      <c r="M100" s="108">
        <f t="shared" si="24"/>
        <v>1138901</v>
      </c>
      <c r="N100" s="108">
        <f t="shared" si="24"/>
        <v>0</v>
      </c>
      <c r="O100" s="108">
        <f t="shared" si="24"/>
        <v>0</v>
      </c>
      <c r="P100" s="108">
        <f t="shared" si="24"/>
        <v>3150000</v>
      </c>
      <c r="Q100" s="108">
        <f t="shared" si="24"/>
        <v>89824013</v>
      </c>
      <c r="R100" s="108" t="e">
        <f>R14+R17+R36+R41+R60+R64+R67+#REF!+#REF!+#REF!+R97+#REF!+#REF!</f>
        <v>#REF!</v>
      </c>
      <c r="S100" s="108" t="e">
        <f>S14+S17+S36+S41+S60+S64+S67+#REF!+#REF!+#REF!+S97+#REF!+#REF!</f>
        <v>#REF!</v>
      </c>
    </row>
    <row r="101" spans="1:1025" s="193" customFormat="1" ht="28.5" customHeight="1">
      <c r="C101" s="193" t="s">
        <v>301</v>
      </c>
      <c r="E101" s="194"/>
      <c r="H101" s="193" t="s">
        <v>302</v>
      </c>
      <c r="T101" s="195"/>
    </row>
    <row r="102" spans="1:1025" ht="39" customHeight="1">
      <c r="A102" s="168"/>
      <c r="B102" s="168"/>
      <c r="C102" s="168"/>
      <c r="D102" s="168"/>
      <c r="G102" s="202"/>
      <c r="K102" s="196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8"/>
      <c r="AL102" s="168"/>
      <c r="AM102" s="168"/>
      <c r="AN102" s="168"/>
      <c r="AO102" s="168"/>
      <c r="AP102" s="168"/>
      <c r="AQ102" s="168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168"/>
      <c r="BD102" s="168"/>
      <c r="BE102" s="168"/>
      <c r="BF102" s="168"/>
      <c r="BG102" s="168"/>
      <c r="BH102" s="168"/>
      <c r="BI102" s="168"/>
      <c r="BJ102" s="168"/>
      <c r="BK102" s="168"/>
      <c r="BL102" s="168"/>
      <c r="BM102" s="168"/>
      <c r="BN102" s="168"/>
      <c r="BO102" s="168"/>
      <c r="BP102" s="168"/>
      <c r="BQ102" s="168"/>
      <c r="BR102" s="168"/>
      <c r="BS102" s="168"/>
      <c r="BT102" s="168"/>
      <c r="BU102" s="168"/>
      <c r="BV102" s="168"/>
      <c r="BW102" s="168"/>
      <c r="BX102" s="168"/>
      <c r="BY102" s="168"/>
      <c r="BZ102" s="168"/>
      <c r="CA102" s="168"/>
      <c r="CB102" s="168"/>
      <c r="CC102" s="168"/>
      <c r="CD102" s="168"/>
      <c r="CE102" s="168"/>
      <c r="CF102" s="168"/>
      <c r="CG102" s="168"/>
      <c r="CH102" s="168"/>
      <c r="CI102" s="168"/>
      <c r="CJ102" s="168"/>
      <c r="CK102" s="168"/>
      <c r="CL102" s="168"/>
      <c r="CM102" s="168"/>
      <c r="CN102" s="168"/>
      <c r="CO102" s="168"/>
      <c r="CP102" s="168"/>
      <c r="CQ102" s="168"/>
      <c r="CR102" s="168"/>
      <c r="CS102" s="168"/>
      <c r="CT102" s="168"/>
      <c r="CU102" s="168"/>
      <c r="CV102" s="168"/>
      <c r="CW102" s="168"/>
      <c r="CX102" s="168"/>
      <c r="CY102" s="168"/>
      <c r="CZ102" s="168"/>
      <c r="DA102" s="168"/>
      <c r="DB102" s="168"/>
      <c r="DC102" s="168"/>
      <c r="DD102" s="168"/>
      <c r="DE102" s="168"/>
      <c r="DF102" s="168"/>
      <c r="DG102" s="168"/>
      <c r="DH102" s="168"/>
      <c r="DI102" s="168"/>
      <c r="DJ102" s="168"/>
      <c r="DK102" s="168"/>
      <c r="DL102" s="168"/>
      <c r="DM102" s="168"/>
      <c r="DN102" s="168"/>
      <c r="DO102" s="168"/>
      <c r="DP102" s="168"/>
      <c r="DQ102" s="168"/>
      <c r="DR102" s="168"/>
      <c r="DS102" s="168"/>
      <c r="DT102" s="168"/>
      <c r="DU102" s="168"/>
      <c r="DV102" s="168"/>
      <c r="DW102" s="168"/>
      <c r="DX102" s="168"/>
      <c r="DY102" s="168"/>
      <c r="DZ102" s="168"/>
      <c r="EA102" s="168"/>
      <c r="EB102" s="168"/>
      <c r="EC102" s="168"/>
      <c r="ED102" s="168"/>
      <c r="EE102" s="168"/>
      <c r="EF102" s="168"/>
      <c r="EG102" s="168"/>
      <c r="EH102" s="168"/>
      <c r="EI102" s="168"/>
      <c r="EJ102" s="168"/>
      <c r="EK102" s="168"/>
      <c r="EL102" s="168"/>
      <c r="EM102" s="168"/>
      <c r="EN102" s="168"/>
      <c r="EO102" s="168"/>
      <c r="EP102" s="168"/>
      <c r="EQ102" s="168"/>
      <c r="ER102" s="168"/>
      <c r="ES102" s="168"/>
      <c r="ET102" s="168"/>
      <c r="EU102" s="168"/>
      <c r="EV102" s="168"/>
      <c r="EW102" s="168"/>
      <c r="EX102" s="168"/>
      <c r="EY102" s="168"/>
      <c r="EZ102" s="168"/>
      <c r="FA102" s="168"/>
      <c r="FB102" s="168"/>
      <c r="FC102" s="168"/>
      <c r="FD102" s="168"/>
      <c r="FE102" s="168"/>
      <c r="FF102" s="168"/>
      <c r="FG102" s="168"/>
      <c r="FH102" s="168"/>
      <c r="FI102" s="168"/>
      <c r="FJ102" s="168"/>
      <c r="FK102" s="168"/>
      <c r="FL102" s="168"/>
      <c r="FM102" s="168"/>
      <c r="FN102" s="168"/>
      <c r="FO102" s="168"/>
      <c r="FP102" s="168"/>
      <c r="FQ102" s="168"/>
      <c r="FR102" s="168"/>
      <c r="FS102" s="168"/>
      <c r="FT102" s="168"/>
      <c r="FU102" s="168"/>
      <c r="FV102" s="168"/>
      <c r="FW102" s="168"/>
      <c r="FX102" s="168"/>
      <c r="FY102" s="168"/>
      <c r="FZ102" s="168"/>
      <c r="GA102" s="168"/>
      <c r="GB102" s="168"/>
      <c r="GC102" s="168"/>
      <c r="GD102" s="168"/>
      <c r="GE102" s="168"/>
      <c r="GF102" s="168"/>
      <c r="GG102" s="168"/>
      <c r="GH102" s="168"/>
      <c r="GI102" s="168"/>
      <c r="GJ102" s="168"/>
      <c r="GK102" s="168"/>
      <c r="GL102" s="168"/>
      <c r="GM102" s="168"/>
      <c r="GN102" s="168"/>
      <c r="GO102" s="168"/>
      <c r="GP102" s="168"/>
      <c r="GQ102" s="168"/>
      <c r="GR102" s="168"/>
      <c r="GS102" s="168"/>
      <c r="GT102" s="168"/>
      <c r="GU102" s="168"/>
      <c r="GV102" s="168"/>
      <c r="GW102" s="168"/>
      <c r="GX102" s="168"/>
      <c r="GY102" s="168"/>
      <c r="GZ102" s="168"/>
      <c r="HA102" s="168"/>
      <c r="HB102" s="168"/>
      <c r="HC102" s="168"/>
      <c r="HD102" s="168"/>
      <c r="HE102" s="168"/>
      <c r="HF102" s="168"/>
      <c r="HG102" s="168"/>
      <c r="HH102" s="168"/>
      <c r="HI102" s="168"/>
      <c r="HJ102" s="168"/>
      <c r="HK102" s="168"/>
      <c r="HL102" s="168"/>
      <c r="HM102" s="168"/>
      <c r="HN102" s="168"/>
      <c r="HO102" s="168"/>
      <c r="HP102" s="168"/>
      <c r="HQ102" s="168"/>
      <c r="HR102" s="168"/>
      <c r="HS102" s="168"/>
      <c r="HT102" s="168"/>
      <c r="HU102" s="168"/>
      <c r="HV102" s="168"/>
      <c r="HW102" s="168"/>
      <c r="HX102" s="168"/>
      <c r="HY102" s="168"/>
      <c r="HZ102" s="168"/>
      <c r="IA102" s="168"/>
      <c r="IB102" s="168"/>
      <c r="IC102" s="168"/>
      <c r="ID102" s="168"/>
      <c r="IE102" s="168"/>
      <c r="IF102" s="168"/>
      <c r="IG102" s="168"/>
      <c r="IH102" s="168"/>
      <c r="II102" s="168"/>
      <c r="IJ102" s="168"/>
      <c r="IK102" s="168"/>
      <c r="IL102" s="168"/>
      <c r="IM102" s="168"/>
      <c r="IN102" s="168"/>
      <c r="IO102" s="168"/>
      <c r="IP102" s="168"/>
      <c r="IQ102" s="168"/>
      <c r="IR102" s="168"/>
      <c r="IS102" s="168"/>
      <c r="IT102" s="168"/>
      <c r="IU102" s="168"/>
      <c r="IV102" s="168"/>
      <c r="IW102" s="168"/>
      <c r="IX102" s="168"/>
      <c r="IY102" s="168"/>
      <c r="IZ102" s="168"/>
      <c r="JA102" s="168"/>
      <c r="JB102" s="168"/>
      <c r="JC102" s="168"/>
      <c r="JD102" s="168"/>
      <c r="JE102" s="168"/>
      <c r="JF102" s="168"/>
      <c r="JG102" s="168"/>
      <c r="JH102" s="168"/>
      <c r="JI102" s="168"/>
      <c r="JJ102" s="168"/>
      <c r="JK102" s="168"/>
      <c r="JL102" s="168"/>
      <c r="JM102" s="168"/>
      <c r="JN102" s="168"/>
      <c r="JO102" s="168"/>
      <c r="JP102" s="168"/>
      <c r="JQ102" s="168"/>
      <c r="JR102" s="168"/>
      <c r="JS102" s="168"/>
      <c r="JT102" s="168"/>
      <c r="JU102" s="168"/>
      <c r="JV102" s="168"/>
      <c r="JW102" s="168"/>
      <c r="JX102" s="168"/>
      <c r="JY102" s="168"/>
      <c r="JZ102" s="168"/>
      <c r="KA102" s="168"/>
      <c r="KB102" s="168"/>
      <c r="KC102" s="168"/>
      <c r="KD102" s="168"/>
      <c r="KE102" s="168"/>
      <c r="KF102" s="168"/>
      <c r="KG102" s="168"/>
      <c r="KH102" s="168"/>
      <c r="KI102" s="168"/>
      <c r="KJ102" s="168"/>
      <c r="KK102" s="168"/>
      <c r="KL102" s="168"/>
      <c r="KM102" s="168"/>
      <c r="KN102" s="168"/>
      <c r="KO102" s="168"/>
      <c r="KP102" s="168"/>
      <c r="KQ102" s="168"/>
      <c r="KR102" s="168"/>
      <c r="KS102" s="168"/>
      <c r="KT102" s="168"/>
      <c r="KU102" s="168"/>
      <c r="KV102" s="168"/>
      <c r="KW102" s="168"/>
      <c r="KX102" s="168"/>
      <c r="KY102" s="168"/>
      <c r="KZ102" s="168"/>
      <c r="LA102" s="168"/>
      <c r="LB102" s="168"/>
      <c r="LC102" s="168"/>
      <c r="LD102" s="168"/>
      <c r="LE102" s="168"/>
      <c r="LF102" s="168"/>
      <c r="LG102" s="168"/>
      <c r="LH102" s="168"/>
      <c r="LI102" s="168"/>
      <c r="LJ102" s="168"/>
      <c r="LK102" s="168"/>
      <c r="LL102" s="168"/>
      <c r="LM102" s="168"/>
      <c r="LN102" s="168"/>
      <c r="LO102" s="168"/>
      <c r="LP102" s="168"/>
      <c r="LQ102" s="168"/>
      <c r="LR102" s="168"/>
      <c r="LS102" s="168"/>
      <c r="LT102" s="168"/>
      <c r="LU102" s="168"/>
      <c r="LV102" s="168"/>
      <c r="LW102" s="168"/>
      <c r="LX102" s="168"/>
      <c r="LY102" s="168"/>
      <c r="LZ102" s="168"/>
      <c r="MA102" s="168"/>
      <c r="MB102" s="168"/>
      <c r="MC102" s="168"/>
      <c r="MD102" s="168"/>
      <c r="ME102" s="168"/>
      <c r="MF102" s="168"/>
      <c r="MG102" s="168"/>
      <c r="MH102" s="168"/>
      <c r="MI102" s="168"/>
      <c r="MJ102" s="168"/>
      <c r="MK102" s="168"/>
      <c r="ML102" s="168"/>
      <c r="MM102" s="168"/>
      <c r="MN102" s="168"/>
      <c r="MO102" s="168"/>
      <c r="MP102" s="168"/>
      <c r="MQ102" s="168"/>
      <c r="MR102" s="168"/>
      <c r="MS102" s="168"/>
      <c r="MT102" s="168"/>
      <c r="MU102" s="168"/>
      <c r="MV102" s="168"/>
      <c r="MW102" s="168"/>
      <c r="MX102" s="168"/>
      <c r="MY102" s="168"/>
      <c r="MZ102" s="168"/>
      <c r="NA102" s="168"/>
      <c r="NB102" s="168"/>
      <c r="NC102" s="168"/>
      <c r="ND102" s="168"/>
      <c r="NE102" s="168"/>
      <c r="NF102" s="168"/>
      <c r="NG102" s="168"/>
      <c r="NH102" s="168"/>
      <c r="NI102" s="168"/>
      <c r="NJ102" s="168"/>
      <c r="NK102" s="168"/>
      <c r="NL102" s="168"/>
      <c r="NM102" s="168"/>
      <c r="NN102" s="168"/>
      <c r="NO102" s="168"/>
      <c r="NP102" s="168"/>
      <c r="NQ102" s="168"/>
      <c r="NR102" s="168"/>
      <c r="NS102" s="168"/>
      <c r="NT102" s="168"/>
      <c r="NU102" s="168"/>
      <c r="NV102" s="168"/>
      <c r="NW102" s="168"/>
      <c r="NX102" s="168"/>
      <c r="NY102" s="168"/>
      <c r="NZ102" s="168"/>
      <c r="OA102" s="168"/>
      <c r="OB102" s="168"/>
      <c r="OC102" s="168"/>
      <c r="OD102" s="168"/>
      <c r="OE102" s="168"/>
      <c r="OF102" s="168"/>
      <c r="OG102" s="168"/>
      <c r="OH102" s="168"/>
      <c r="OI102" s="168"/>
      <c r="OJ102" s="168"/>
      <c r="OK102" s="168"/>
      <c r="OL102" s="168"/>
      <c r="OM102" s="168"/>
      <c r="ON102" s="168"/>
      <c r="OO102" s="168"/>
      <c r="OP102" s="168"/>
      <c r="OQ102" s="168"/>
      <c r="OR102" s="168"/>
      <c r="OS102" s="168"/>
      <c r="OT102" s="168"/>
      <c r="OU102" s="168"/>
      <c r="OV102" s="168"/>
      <c r="OW102" s="168"/>
      <c r="OX102" s="168"/>
      <c r="OY102" s="168"/>
      <c r="OZ102" s="168"/>
      <c r="PA102" s="168"/>
      <c r="PB102" s="168"/>
      <c r="PC102" s="168"/>
      <c r="PD102" s="168"/>
      <c r="PE102" s="168"/>
      <c r="PF102" s="168"/>
      <c r="PG102" s="168"/>
      <c r="PH102" s="168"/>
      <c r="PI102" s="168"/>
      <c r="PJ102" s="168"/>
      <c r="PK102" s="168"/>
      <c r="PL102" s="168"/>
      <c r="PM102" s="168"/>
      <c r="PN102" s="168"/>
      <c r="PO102" s="168"/>
      <c r="PP102" s="168"/>
      <c r="PQ102" s="168"/>
      <c r="PR102" s="168"/>
      <c r="PS102" s="168"/>
      <c r="PT102" s="168"/>
      <c r="PU102" s="168"/>
      <c r="PV102" s="168"/>
      <c r="PW102" s="168"/>
      <c r="PX102" s="168"/>
      <c r="PY102" s="168"/>
      <c r="PZ102" s="168"/>
      <c r="QA102" s="168"/>
      <c r="QB102" s="168"/>
      <c r="QC102" s="168"/>
      <c r="QD102" s="168"/>
      <c r="QE102" s="168"/>
      <c r="QF102" s="168"/>
      <c r="QG102" s="168"/>
      <c r="QH102" s="168"/>
      <c r="QI102" s="168"/>
      <c r="QJ102" s="168"/>
      <c r="QK102" s="168"/>
      <c r="QL102" s="168"/>
      <c r="QM102" s="168"/>
      <c r="QN102" s="168"/>
      <c r="QO102" s="168"/>
      <c r="QP102" s="168"/>
      <c r="QQ102" s="168"/>
      <c r="QR102" s="168"/>
      <c r="QS102" s="168"/>
      <c r="QT102" s="168"/>
      <c r="QU102" s="168"/>
      <c r="QV102" s="168"/>
      <c r="QW102" s="168"/>
      <c r="QX102" s="168"/>
      <c r="QY102" s="168"/>
      <c r="QZ102" s="168"/>
      <c r="RA102" s="168"/>
      <c r="RB102" s="168"/>
      <c r="RC102" s="168"/>
      <c r="RD102" s="168"/>
      <c r="RE102" s="168"/>
      <c r="RF102" s="168"/>
      <c r="RG102" s="168"/>
      <c r="RH102" s="168"/>
      <c r="RI102" s="168"/>
      <c r="RJ102" s="168"/>
      <c r="RK102" s="168"/>
      <c r="RL102" s="168"/>
      <c r="RM102" s="168"/>
      <c r="RN102" s="168"/>
      <c r="RO102" s="168"/>
      <c r="RP102" s="168"/>
      <c r="RQ102" s="168"/>
      <c r="RR102" s="168"/>
      <c r="RS102" s="168"/>
      <c r="RT102" s="168"/>
      <c r="RU102" s="168"/>
      <c r="RV102" s="168"/>
      <c r="RW102" s="168"/>
      <c r="RX102" s="168"/>
      <c r="RY102" s="168"/>
      <c r="RZ102" s="168"/>
      <c r="SA102" s="168"/>
      <c r="SB102" s="168"/>
      <c r="SC102" s="168"/>
      <c r="SD102" s="168"/>
      <c r="SE102" s="168"/>
      <c r="SF102" s="168"/>
      <c r="SG102" s="168"/>
      <c r="SH102" s="168"/>
      <c r="SI102" s="168"/>
      <c r="SJ102" s="168"/>
      <c r="SK102" s="168"/>
      <c r="SL102" s="168"/>
      <c r="SM102" s="168"/>
      <c r="SN102" s="168"/>
      <c r="SO102" s="168"/>
      <c r="SP102" s="168"/>
      <c r="SQ102" s="168"/>
      <c r="SR102" s="168"/>
      <c r="SS102" s="168"/>
      <c r="ST102" s="168"/>
      <c r="SU102" s="168"/>
      <c r="SV102" s="168"/>
      <c r="SW102" s="168"/>
      <c r="SX102" s="168"/>
      <c r="SY102" s="168"/>
      <c r="SZ102" s="168"/>
      <c r="TA102" s="168"/>
      <c r="TB102" s="168"/>
      <c r="TC102" s="168"/>
      <c r="TD102" s="168"/>
      <c r="TE102" s="168"/>
      <c r="TF102" s="168"/>
      <c r="TG102" s="168"/>
      <c r="TH102" s="168"/>
      <c r="TI102" s="168"/>
      <c r="TJ102" s="168"/>
      <c r="TK102" s="168"/>
      <c r="TL102" s="168"/>
      <c r="TM102" s="168"/>
      <c r="TN102" s="168"/>
      <c r="TO102" s="168"/>
      <c r="TP102" s="168"/>
      <c r="TQ102" s="168"/>
      <c r="TR102" s="168"/>
      <c r="TS102" s="168"/>
      <c r="TT102" s="168"/>
      <c r="TU102" s="168"/>
      <c r="TV102" s="168"/>
      <c r="TW102" s="168"/>
      <c r="TX102" s="168"/>
      <c r="TY102" s="168"/>
      <c r="TZ102" s="168"/>
      <c r="UA102" s="168"/>
      <c r="UB102" s="168"/>
      <c r="UC102" s="168"/>
      <c r="UD102" s="168"/>
      <c r="UE102" s="168"/>
      <c r="UF102" s="168"/>
      <c r="UG102" s="168"/>
      <c r="UH102" s="168"/>
      <c r="UI102" s="168"/>
      <c r="UJ102" s="168"/>
      <c r="UK102" s="168"/>
      <c r="UL102" s="168"/>
      <c r="UM102" s="168"/>
      <c r="UN102" s="168"/>
      <c r="UO102" s="168"/>
      <c r="UP102" s="168"/>
      <c r="UQ102" s="168"/>
      <c r="UR102" s="168"/>
      <c r="US102" s="168"/>
      <c r="UT102" s="168"/>
      <c r="UU102" s="168"/>
      <c r="UV102" s="168"/>
      <c r="UW102" s="168"/>
      <c r="UX102" s="168"/>
      <c r="UY102" s="168"/>
      <c r="UZ102" s="168"/>
      <c r="VA102" s="168"/>
      <c r="VB102" s="168"/>
      <c r="VC102" s="168"/>
      <c r="VD102" s="168"/>
      <c r="VE102" s="168"/>
      <c r="VF102" s="168"/>
      <c r="VG102" s="168"/>
      <c r="VH102" s="168"/>
      <c r="VI102" s="168"/>
      <c r="VJ102" s="168"/>
      <c r="VK102" s="168"/>
      <c r="VL102" s="168"/>
      <c r="VM102" s="168"/>
      <c r="VN102" s="168"/>
      <c r="VO102" s="168"/>
      <c r="VP102" s="168"/>
      <c r="VQ102" s="168"/>
      <c r="VR102" s="168"/>
      <c r="VS102" s="168"/>
      <c r="VT102" s="168"/>
      <c r="VU102" s="168"/>
      <c r="VV102" s="168"/>
      <c r="VW102" s="168"/>
      <c r="VX102" s="168"/>
      <c r="VY102" s="168"/>
      <c r="VZ102" s="168"/>
      <c r="WA102" s="168"/>
      <c r="WB102" s="168"/>
      <c r="WC102" s="168"/>
      <c r="WD102" s="168"/>
      <c r="WE102" s="168"/>
      <c r="WF102" s="168"/>
      <c r="WG102" s="168"/>
      <c r="WH102" s="168"/>
      <c r="WI102" s="168"/>
      <c r="WJ102" s="168"/>
      <c r="WK102" s="168"/>
      <c r="WL102" s="168"/>
      <c r="WM102" s="168"/>
      <c r="WN102" s="168"/>
      <c r="WO102" s="168"/>
      <c r="WP102" s="168"/>
      <c r="WQ102" s="168"/>
      <c r="WR102" s="168"/>
      <c r="WS102" s="168"/>
      <c r="WT102" s="168"/>
      <c r="WU102" s="168"/>
      <c r="WV102" s="168"/>
      <c r="WW102" s="168"/>
      <c r="WX102" s="168"/>
      <c r="WY102" s="168"/>
      <c r="WZ102" s="168"/>
      <c r="XA102" s="168"/>
      <c r="XB102" s="168"/>
      <c r="XC102" s="168"/>
      <c r="XD102" s="168"/>
      <c r="XE102" s="168"/>
      <c r="XF102" s="168"/>
      <c r="XG102" s="168"/>
      <c r="XH102" s="168"/>
      <c r="XI102" s="168"/>
      <c r="XJ102" s="168"/>
      <c r="XK102" s="168"/>
      <c r="XL102" s="168"/>
      <c r="XM102" s="168"/>
      <c r="XN102" s="168"/>
      <c r="XO102" s="168"/>
      <c r="XP102" s="168"/>
      <c r="XQ102" s="168"/>
      <c r="XR102" s="168"/>
      <c r="XS102" s="168"/>
      <c r="XT102" s="168"/>
      <c r="XU102" s="168"/>
      <c r="XV102" s="168"/>
      <c r="XW102" s="168"/>
      <c r="XX102" s="168"/>
      <c r="XY102" s="168"/>
      <c r="XZ102" s="168"/>
      <c r="YA102" s="168"/>
      <c r="YB102" s="168"/>
      <c r="YC102" s="168"/>
      <c r="YD102" s="168"/>
      <c r="YE102" s="168"/>
      <c r="YF102" s="168"/>
      <c r="YG102" s="168"/>
      <c r="YH102" s="168"/>
      <c r="YI102" s="168"/>
      <c r="YJ102" s="168"/>
      <c r="YK102" s="168"/>
      <c r="YL102" s="168"/>
      <c r="YM102" s="168"/>
      <c r="YN102" s="168"/>
      <c r="YO102" s="168"/>
      <c r="YP102" s="168"/>
      <c r="YQ102" s="168"/>
      <c r="YR102" s="168"/>
      <c r="YS102" s="168"/>
      <c r="YT102" s="168"/>
      <c r="YU102" s="168"/>
      <c r="YV102" s="168"/>
      <c r="YW102" s="168"/>
      <c r="YX102" s="168"/>
      <c r="YY102" s="168"/>
      <c r="YZ102" s="168"/>
      <c r="ZA102" s="168"/>
      <c r="ZB102" s="168"/>
      <c r="ZC102" s="168"/>
      <c r="ZD102" s="168"/>
      <c r="ZE102" s="168"/>
      <c r="ZF102" s="168"/>
      <c r="ZG102" s="168"/>
      <c r="ZH102" s="168"/>
      <c r="ZI102" s="168"/>
      <c r="ZJ102" s="168"/>
      <c r="ZK102" s="168"/>
      <c r="ZL102" s="168"/>
      <c r="ZM102" s="168"/>
      <c r="ZN102" s="168"/>
      <c r="ZO102" s="168"/>
      <c r="ZP102" s="168"/>
      <c r="ZQ102" s="168"/>
      <c r="ZR102" s="168"/>
      <c r="ZS102" s="168"/>
      <c r="ZT102" s="168"/>
      <c r="ZU102" s="168"/>
      <c r="ZV102" s="168"/>
      <c r="ZW102" s="168"/>
      <c r="ZX102" s="168"/>
      <c r="ZY102" s="168"/>
      <c r="ZZ102" s="168"/>
      <c r="AAA102" s="168"/>
      <c r="AAB102" s="168"/>
      <c r="AAC102" s="168"/>
      <c r="AAD102" s="168"/>
      <c r="AAE102" s="168"/>
      <c r="AAF102" s="168"/>
      <c r="AAG102" s="168"/>
      <c r="AAH102" s="168"/>
      <c r="AAI102" s="168"/>
      <c r="AAJ102" s="168"/>
      <c r="AAK102" s="168"/>
      <c r="AAL102" s="168"/>
      <c r="AAM102" s="168"/>
      <c r="AAN102" s="168"/>
      <c r="AAO102" s="168"/>
      <c r="AAP102" s="168"/>
      <c r="AAQ102" s="168"/>
      <c r="AAR102" s="168"/>
      <c r="AAS102" s="168"/>
      <c r="AAT102" s="168"/>
      <c r="AAU102" s="168"/>
      <c r="AAV102" s="168"/>
      <c r="AAW102" s="168"/>
      <c r="AAX102" s="168"/>
      <c r="AAY102" s="168"/>
      <c r="AAZ102" s="168"/>
      <c r="ABA102" s="168"/>
      <c r="ABB102" s="168"/>
      <c r="ABC102" s="168"/>
      <c r="ABD102" s="168"/>
      <c r="ABE102" s="168"/>
      <c r="ABF102" s="168"/>
      <c r="ABG102" s="168"/>
      <c r="ABH102" s="168"/>
      <c r="ABI102" s="168"/>
      <c r="ABJ102" s="168"/>
      <c r="ABK102" s="168"/>
      <c r="ABL102" s="168"/>
      <c r="ABM102" s="168"/>
      <c r="ABN102" s="168"/>
      <c r="ABO102" s="168"/>
      <c r="ABP102" s="168"/>
      <c r="ABQ102" s="168"/>
      <c r="ABR102" s="168"/>
      <c r="ABS102" s="168"/>
      <c r="ABT102" s="168"/>
      <c r="ABU102" s="168"/>
      <c r="ABV102" s="168"/>
      <c r="ABW102" s="168"/>
      <c r="ABX102" s="168"/>
      <c r="ABY102" s="168"/>
      <c r="ABZ102" s="168"/>
      <c r="ACA102" s="168"/>
      <c r="ACB102" s="168"/>
      <c r="ACC102" s="168"/>
      <c r="ACD102" s="168"/>
      <c r="ACE102" s="168"/>
      <c r="ACF102" s="168"/>
      <c r="ACG102" s="168"/>
      <c r="ACH102" s="168"/>
      <c r="ACI102" s="168"/>
      <c r="ACJ102" s="168"/>
      <c r="ACK102" s="168"/>
      <c r="ACL102" s="168"/>
      <c r="ACM102" s="168"/>
      <c r="ACN102" s="168"/>
      <c r="ACO102" s="168"/>
      <c r="ACP102" s="168"/>
      <c r="ACQ102" s="168"/>
      <c r="ACR102" s="168"/>
      <c r="ACS102" s="168"/>
      <c r="ACT102" s="168"/>
      <c r="ACU102" s="168"/>
      <c r="ACV102" s="168"/>
      <c r="ACW102" s="168"/>
      <c r="ACX102" s="168"/>
      <c r="ACY102" s="168"/>
      <c r="ACZ102" s="168"/>
      <c r="ADA102" s="168"/>
      <c r="ADB102" s="168"/>
      <c r="ADC102" s="168"/>
      <c r="ADD102" s="168"/>
      <c r="ADE102" s="168"/>
      <c r="ADF102" s="168"/>
      <c r="ADG102" s="168"/>
      <c r="ADH102" s="168"/>
      <c r="ADI102" s="168"/>
      <c r="ADJ102" s="168"/>
      <c r="ADK102" s="168"/>
      <c r="ADL102" s="168"/>
      <c r="ADM102" s="168"/>
      <c r="ADN102" s="168"/>
      <c r="ADO102" s="168"/>
      <c r="ADP102" s="168"/>
      <c r="ADQ102" s="168"/>
      <c r="ADR102" s="168"/>
      <c r="ADS102" s="168"/>
      <c r="ADT102" s="168"/>
      <c r="ADU102" s="168"/>
      <c r="ADV102" s="168"/>
      <c r="ADW102" s="168"/>
      <c r="ADX102" s="168"/>
      <c r="ADY102" s="168"/>
      <c r="ADZ102" s="168"/>
      <c r="AEA102" s="168"/>
      <c r="AEB102" s="168"/>
      <c r="AEC102" s="168"/>
      <c r="AED102" s="168"/>
      <c r="AEE102" s="168"/>
      <c r="AEF102" s="168"/>
      <c r="AEG102" s="168"/>
      <c r="AEH102" s="168"/>
      <c r="AEI102" s="168"/>
      <c r="AEJ102" s="168"/>
      <c r="AEK102" s="168"/>
      <c r="AEL102" s="168"/>
      <c r="AEM102" s="168"/>
      <c r="AEN102" s="168"/>
      <c r="AEO102" s="168"/>
      <c r="AEP102" s="168"/>
      <c r="AEQ102" s="168"/>
      <c r="AER102" s="168"/>
      <c r="AES102" s="168"/>
      <c r="AET102" s="168"/>
      <c r="AEU102" s="168"/>
      <c r="AEV102" s="168"/>
      <c r="AEW102" s="168"/>
      <c r="AEX102" s="168"/>
      <c r="AEY102" s="168"/>
      <c r="AEZ102" s="168"/>
      <c r="AFA102" s="168"/>
      <c r="AFB102" s="168"/>
      <c r="AFC102" s="168"/>
      <c r="AFD102" s="168"/>
      <c r="AFE102" s="168"/>
      <c r="AFF102" s="168"/>
      <c r="AFG102" s="168"/>
      <c r="AFH102" s="168"/>
      <c r="AFI102" s="168"/>
      <c r="AFJ102" s="168"/>
      <c r="AFK102" s="168"/>
      <c r="AFL102" s="168"/>
      <c r="AFM102" s="168"/>
      <c r="AFN102" s="168"/>
      <c r="AFO102" s="168"/>
      <c r="AFP102" s="168"/>
      <c r="AFQ102" s="168"/>
      <c r="AFR102" s="168"/>
      <c r="AFS102" s="168"/>
      <c r="AFT102" s="168"/>
      <c r="AFU102" s="168"/>
      <c r="AFV102" s="168"/>
      <c r="AFW102" s="168"/>
      <c r="AFX102" s="168"/>
      <c r="AFY102" s="168"/>
      <c r="AFZ102" s="168"/>
      <c r="AGA102" s="168"/>
      <c r="AGB102" s="168"/>
      <c r="AGC102" s="168"/>
      <c r="AGD102" s="168"/>
      <c r="AGE102" s="168"/>
      <c r="AGF102" s="168"/>
      <c r="AGG102" s="168"/>
      <c r="AGH102" s="168"/>
      <c r="AGI102" s="168"/>
      <c r="AGJ102" s="168"/>
      <c r="AGK102" s="168"/>
      <c r="AGL102" s="168"/>
      <c r="AGM102" s="168"/>
      <c r="AGN102" s="168"/>
      <c r="AGO102" s="168"/>
      <c r="AGP102" s="168"/>
      <c r="AGQ102" s="168"/>
      <c r="AGR102" s="168"/>
      <c r="AGS102" s="168"/>
      <c r="AGT102" s="168"/>
      <c r="AGU102" s="168"/>
      <c r="AGV102" s="168"/>
      <c r="AGW102" s="168"/>
      <c r="AGX102" s="168"/>
      <c r="AGY102" s="168"/>
      <c r="AGZ102" s="168"/>
      <c r="AHA102" s="168"/>
      <c r="AHB102" s="168"/>
      <c r="AHC102" s="168"/>
      <c r="AHD102" s="168"/>
      <c r="AHE102" s="168"/>
      <c r="AHF102" s="168"/>
      <c r="AHG102" s="168"/>
      <c r="AHH102" s="168"/>
      <c r="AHI102" s="168"/>
      <c r="AHJ102" s="168"/>
      <c r="AHK102" s="168"/>
      <c r="AHL102" s="168"/>
      <c r="AHM102" s="168"/>
      <c r="AHN102" s="168"/>
      <c r="AHO102" s="168"/>
      <c r="AHP102" s="168"/>
      <c r="AHQ102" s="168"/>
      <c r="AHR102" s="168"/>
      <c r="AHS102" s="168"/>
      <c r="AHT102" s="168"/>
      <c r="AHU102" s="168"/>
      <c r="AHV102" s="168"/>
      <c r="AHW102" s="168"/>
      <c r="AHX102" s="168"/>
      <c r="AHY102" s="168"/>
      <c r="AHZ102" s="168"/>
      <c r="AIA102" s="168"/>
      <c r="AIB102" s="168"/>
      <c r="AIC102" s="168"/>
      <c r="AID102" s="168"/>
      <c r="AIE102" s="168"/>
      <c r="AIF102" s="168"/>
      <c r="AIG102" s="168"/>
      <c r="AIH102" s="168"/>
      <c r="AII102" s="168"/>
      <c r="AIJ102" s="168"/>
      <c r="AIK102" s="168"/>
      <c r="AIL102" s="168"/>
      <c r="AIM102" s="168"/>
      <c r="AIN102" s="168"/>
      <c r="AIO102" s="168"/>
      <c r="AIP102" s="168"/>
      <c r="AIQ102" s="168"/>
      <c r="AIR102" s="168"/>
      <c r="AIS102" s="168"/>
      <c r="AIT102" s="168"/>
      <c r="AIU102" s="168"/>
      <c r="AIV102" s="168"/>
      <c r="AIW102" s="168"/>
      <c r="AIX102" s="168"/>
      <c r="AIY102" s="168"/>
      <c r="AIZ102" s="168"/>
      <c r="AJA102" s="168"/>
      <c r="AJB102" s="168"/>
      <c r="AJC102" s="168"/>
      <c r="AJD102" s="168"/>
      <c r="AJE102" s="168"/>
      <c r="AJF102" s="168"/>
      <c r="AJG102" s="168"/>
      <c r="AJH102" s="168"/>
      <c r="AJI102" s="168"/>
      <c r="AJJ102" s="168"/>
      <c r="AJK102" s="168"/>
      <c r="AJL102" s="168"/>
      <c r="AJM102" s="168"/>
      <c r="AJN102" s="168"/>
      <c r="AJO102" s="168"/>
      <c r="AJP102" s="168"/>
      <c r="AJQ102" s="168"/>
      <c r="AJR102" s="168"/>
      <c r="AJS102" s="168"/>
      <c r="AJT102" s="168"/>
      <c r="AJU102" s="168"/>
      <c r="AJV102" s="168"/>
      <c r="AJW102" s="168"/>
      <c r="AJX102" s="168"/>
      <c r="AJY102" s="168"/>
      <c r="AJZ102" s="168"/>
      <c r="AKA102" s="168"/>
      <c r="AKB102" s="168"/>
      <c r="AKC102" s="168"/>
      <c r="AKD102" s="168"/>
      <c r="AKE102" s="168"/>
      <c r="AKF102" s="168"/>
      <c r="AKG102" s="168"/>
      <c r="AKH102" s="168"/>
      <c r="AKI102" s="168"/>
      <c r="AKJ102" s="168"/>
      <c r="AKK102" s="168"/>
      <c r="AKL102" s="168"/>
      <c r="AKM102" s="168"/>
      <c r="AKN102" s="168"/>
      <c r="AKO102" s="168"/>
      <c r="AKP102" s="168"/>
      <c r="AKQ102" s="168"/>
      <c r="AKR102" s="168"/>
      <c r="AKS102" s="168"/>
      <c r="AKT102" s="168"/>
      <c r="AKU102" s="168"/>
      <c r="AKV102" s="168"/>
      <c r="AKW102" s="168"/>
      <c r="AKX102" s="168"/>
      <c r="AKY102" s="168"/>
      <c r="AKZ102" s="168"/>
      <c r="ALA102" s="168"/>
      <c r="ALB102" s="168"/>
      <c r="ALC102" s="168"/>
      <c r="ALD102" s="168"/>
      <c r="ALE102" s="168"/>
      <c r="ALF102" s="168"/>
      <c r="ALG102" s="168"/>
      <c r="ALH102" s="168"/>
      <c r="ALI102" s="168"/>
      <c r="ALJ102" s="168"/>
      <c r="ALK102" s="168"/>
      <c r="ALL102" s="168"/>
      <c r="ALM102" s="168"/>
      <c r="ALN102" s="168"/>
      <c r="ALO102" s="168"/>
      <c r="ALP102" s="168"/>
      <c r="ALQ102" s="168"/>
      <c r="ALR102" s="168"/>
      <c r="ALS102" s="168"/>
      <c r="ALT102" s="168"/>
      <c r="ALU102" s="168"/>
      <c r="ALV102" s="168"/>
      <c r="ALW102" s="168"/>
      <c r="ALX102" s="168"/>
      <c r="ALY102" s="168"/>
      <c r="ALZ102" s="168"/>
      <c r="AMA102" s="168"/>
      <c r="AMB102" s="168"/>
      <c r="AMC102" s="168"/>
      <c r="AMD102" s="168"/>
      <c r="AME102" s="168"/>
      <c r="AMF102" s="168"/>
      <c r="AMG102" s="168"/>
      <c r="AMH102" s="168"/>
      <c r="AMI102" s="168"/>
      <c r="AMJ102" s="168"/>
      <c r="AMK102" s="168"/>
    </row>
    <row r="103" spans="1:1025">
      <c r="A103" s="168"/>
      <c r="B103" s="168"/>
      <c r="C103" s="168"/>
      <c r="D103" s="168"/>
      <c r="E103" s="264"/>
      <c r="F103" s="264"/>
      <c r="G103" s="265"/>
      <c r="H103" s="264"/>
      <c r="I103" s="264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68"/>
      <c r="AZ103" s="168"/>
      <c r="BA103" s="168"/>
      <c r="BB103" s="168"/>
      <c r="BC103" s="168"/>
      <c r="BD103" s="168"/>
      <c r="BE103" s="168"/>
      <c r="BF103" s="168"/>
      <c r="BG103" s="168"/>
      <c r="BH103" s="168"/>
      <c r="BI103" s="168"/>
      <c r="BJ103" s="168"/>
      <c r="BK103" s="168"/>
      <c r="BL103" s="168"/>
      <c r="BM103" s="168"/>
      <c r="BN103" s="168"/>
      <c r="BO103" s="168"/>
      <c r="BP103" s="168"/>
      <c r="BQ103" s="168"/>
      <c r="BR103" s="168"/>
      <c r="BS103" s="168"/>
      <c r="BT103" s="168"/>
      <c r="BU103" s="168"/>
      <c r="BV103" s="168"/>
      <c r="BW103" s="168"/>
      <c r="BX103" s="168"/>
      <c r="BY103" s="168"/>
      <c r="BZ103" s="168"/>
      <c r="CA103" s="168"/>
      <c r="CB103" s="168"/>
      <c r="CC103" s="168"/>
      <c r="CD103" s="168"/>
      <c r="CE103" s="168"/>
      <c r="CF103" s="168"/>
      <c r="CG103" s="168"/>
      <c r="CH103" s="168"/>
      <c r="CI103" s="168"/>
      <c r="CJ103" s="168"/>
      <c r="CK103" s="168"/>
      <c r="CL103" s="168"/>
      <c r="CM103" s="168"/>
      <c r="CN103" s="168"/>
      <c r="CO103" s="168"/>
      <c r="CP103" s="168"/>
      <c r="CQ103" s="168"/>
      <c r="CR103" s="168"/>
      <c r="CS103" s="168"/>
      <c r="CT103" s="168"/>
      <c r="CU103" s="168"/>
      <c r="CV103" s="168"/>
      <c r="CW103" s="168"/>
      <c r="CX103" s="168"/>
      <c r="CY103" s="168"/>
      <c r="CZ103" s="168"/>
      <c r="DA103" s="168"/>
      <c r="DB103" s="168"/>
      <c r="DC103" s="168"/>
      <c r="DD103" s="168"/>
      <c r="DE103" s="168"/>
      <c r="DF103" s="168"/>
      <c r="DG103" s="168"/>
      <c r="DH103" s="168"/>
      <c r="DI103" s="168"/>
      <c r="DJ103" s="168"/>
      <c r="DK103" s="168"/>
      <c r="DL103" s="168"/>
      <c r="DM103" s="168"/>
      <c r="DN103" s="168"/>
      <c r="DO103" s="168"/>
      <c r="DP103" s="168"/>
      <c r="DQ103" s="168"/>
      <c r="DR103" s="168"/>
      <c r="DS103" s="168"/>
      <c r="DT103" s="168"/>
      <c r="DU103" s="168"/>
      <c r="DV103" s="168"/>
      <c r="DW103" s="168"/>
      <c r="DX103" s="168"/>
      <c r="DY103" s="168"/>
      <c r="DZ103" s="168"/>
      <c r="EA103" s="168"/>
      <c r="EB103" s="168"/>
      <c r="EC103" s="168"/>
      <c r="ED103" s="168"/>
      <c r="EE103" s="168"/>
      <c r="EF103" s="168"/>
      <c r="EG103" s="168"/>
      <c r="EH103" s="168"/>
      <c r="EI103" s="168"/>
      <c r="EJ103" s="168"/>
      <c r="EK103" s="168"/>
      <c r="EL103" s="168"/>
      <c r="EM103" s="168"/>
      <c r="EN103" s="168"/>
      <c r="EO103" s="168"/>
      <c r="EP103" s="168"/>
      <c r="EQ103" s="168"/>
      <c r="ER103" s="168"/>
      <c r="ES103" s="168"/>
      <c r="ET103" s="168"/>
      <c r="EU103" s="168"/>
      <c r="EV103" s="168"/>
      <c r="EW103" s="168"/>
      <c r="EX103" s="168"/>
      <c r="EY103" s="168"/>
      <c r="EZ103" s="168"/>
      <c r="FA103" s="168"/>
      <c r="FB103" s="168"/>
      <c r="FC103" s="168"/>
      <c r="FD103" s="168"/>
      <c r="FE103" s="168"/>
      <c r="FF103" s="168"/>
      <c r="FG103" s="168"/>
      <c r="FH103" s="168"/>
      <c r="FI103" s="168"/>
      <c r="FJ103" s="168"/>
      <c r="FK103" s="168"/>
      <c r="FL103" s="168"/>
      <c r="FM103" s="168"/>
      <c r="FN103" s="168"/>
      <c r="FO103" s="168"/>
      <c r="FP103" s="168"/>
      <c r="FQ103" s="168"/>
      <c r="FR103" s="168"/>
      <c r="FS103" s="168"/>
      <c r="FT103" s="168"/>
      <c r="FU103" s="168"/>
      <c r="FV103" s="168"/>
      <c r="FW103" s="168"/>
      <c r="FX103" s="168"/>
      <c r="FY103" s="168"/>
      <c r="FZ103" s="168"/>
      <c r="GA103" s="168"/>
      <c r="GB103" s="168"/>
      <c r="GC103" s="168"/>
      <c r="GD103" s="168"/>
      <c r="GE103" s="168"/>
      <c r="GF103" s="168"/>
      <c r="GG103" s="168"/>
      <c r="GH103" s="168"/>
      <c r="GI103" s="168"/>
      <c r="GJ103" s="168"/>
      <c r="GK103" s="168"/>
      <c r="GL103" s="168"/>
      <c r="GM103" s="168"/>
      <c r="GN103" s="168"/>
      <c r="GO103" s="168"/>
      <c r="GP103" s="168"/>
      <c r="GQ103" s="168"/>
      <c r="GR103" s="168"/>
      <c r="GS103" s="168"/>
      <c r="GT103" s="168"/>
      <c r="GU103" s="168"/>
      <c r="GV103" s="168"/>
      <c r="GW103" s="168"/>
      <c r="GX103" s="168"/>
      <c r="GY103" s="168"/>
      <c r="GZ103" s="168"/>
      <c r="HA103" s="168"/>
      <c r="HB103" s="168"/>
      <c r="HC103" s="168"/>
      <c r="HD103" s="168"/>
      <c r="HE103" s="168"/>
      <c r="HF103" s="168"/>
      <c r="HG103" s="168"/>
      <c r="HH103" s="168"/>
      <c r="HI103" s="168"/>
      <c r="HJ103" s="168"/>
      <c r="HK103" s="168"/>
      <c r="HL103" s="168"/>
      <c r="HM103" s="168"/>
      <c r="HN103" s="168"/>
      <c r="HO103" s="168"/>
      <c r="HP103" s="168"/>
      <c r="HQ103" s="168"/>
      <c r="HR103" s="168"/>
      <c r="HS103" s="168"/>
      <c r="HT103" s="168"/>
      <c r="HU103" s="168"/>
      <c r="HV103" s="168"/>
      <c r="HW103" s="168"/>
      <c r="HX103" s="168"/>
      <c r="HY103" s="168"/>
      <c r="HZ103" s="168"/>
      <c r="IA103" s="168"/>
      <c r="IB103" s="168"/>
      <c r="IC103" s="168"/>
      <c r="ID103" s="168"/>
      <c r="IE103" s="168"/>
      <c r="IF103" s="168"/>
      <c r="IG103" s="168"/>
      <c r="IH103" s="168"/>
      <c r="II103" s="168"/>
      <c r="IJ103" s="168"/>
      <c r="IK103" s="168"/>
      <c r="IL103" s="168"/>
      <c r="IM103" s="168"/>
      <c r="IN103" s="168"/>
      <c r="IO103" s="168"/>
      <c r="IP103" s="168"/>
      <c r="IQ103" s="168"/>
      <c r="IR103" s="168"/>
      <c r="IS103" s="168"/>
      <c r="IT103" s="168"/>
      <c r="IU103" s="168"/>
      <c r="IV103" s="168"/>
      <c r="IW103" s="168"/>
      <c r="IX103" s="168"/>
      <c r="IY103" s="168"/>
      <c r="IZ103" s="168"/>
      <c r="JA103" s="168"/>
      <c r="JB103" s="168"/>
      <c r="JC103" s="168"/>
      <c r="JD103" s="168"/>
      <c r="JE103" s="168"/>
      <c r="JF103" s="168"/>
      <c r="JG103" s="168"/>
      <c r="JH103" s="168"/>
      <c r="JI103" s="168"/>
      <c r="JJ103" s="168"/>
      <c r="JK103" s="168"/>
      <c r="JL103" s="168"/>
      <c r="JM103" s="168"/>
      <c r="JN103" s="168"/>
      <c r="JO103" s="168"/>
      <c r="JP103" s="168"/>
      <c r="JQ103" s="168"/>
      <c r="JR103" s="168"/>
      <c r="JS103" s="168"/>
      <c r="JT103" s="168"/>
      <c r="JU103" s="168"/>
      <c r="JV103" s="168"/>
      <c r="JW103" s="168"/>
      <c r="JX103" s="168"/>
      <c r="JY103" s="168"/>
      <c r="JZ103" s="168"/>
      <c r="KA103" s="168"/>
      <c r="KB103" s="168"/>
      <c r="KC103" s="168"/>
      <c r="KD103" s="168"/>
      <c r="KE103" s="168"/>
      <c r="KF103" s="168"/>
      <c r="KG103" s="168"/>
      <c r="KH103" s="168"/>
      <c r="KI103" s="168"/>
      <c r="KJ103" s="168"/>
      <c r="KK103" s="168"/>
      <c r="KL103" s="168"/>
      <c r="KM103" s="168"/>
      <c r="KN103" s="168"/>
      <c r="KO103" s="168"/>
      <c r="KP103" s="168"/>
      <c r="KQ103" s="168"/>
      <c r="KR103" s="168"/>
      <c r="KS103" s="168"/>
      <c r="KT103" s="168"/>
      <c r="KU103" s="168"/>
      <c r="KV103" s="168"/>
      <c r="KW103" s="168"/>
      <c r="KX103" s="168"/>
      <c r="KY103" s="168"/>
      <c r="KZ103" s="168"/>
      <c r="LA103" s="168"/>
      <c r="LB103" s="168"/>
      <c r="LC103" s="168"/>
      <c r="LD103" s="168"/>
      <c r="LE103" s="168"/>
      <c r="LF103" s="168"/>
      <c r="LG103" s="168"/>
      <c r="LH103" s="168"/>
      <c r="LI103" s="168"/>
      <c r="LJ103" s="168"/>
      <c r="LK103" s="168"/>
      <c r="LL103" s="168"/>
      <c r="LM103" s="168"/>
      <c r="LN103" s="168"/>
      <c r="LO103" s="168"/>
      <c r="LP103" s="168"/>
      <c r="LQ103" s="168"/>
      <c r="LR103" s="168"/>
      <c r="LS103" s="168"/>
      <c r="LT103" s="168"/>
      <c r="LU103" s="168"/>
      <c r="LV103" s="168"/>
      <c r="LW103" s="168"/>
      <c r="LX103" s="168"/>
      <c r="LY103" s="168"/>
      <c r="LZ103" s="168"/>
      <c r="MA103" s="168"/>
      <c r="MB103" s="168"/>
      <c r="MC103" s="168"/>
      <c r="MD103" s="168"/>
      <c r="ME103" s="168"/>
      <c r="MF103" s="168"/>
      <c r="MG103" s="168"/>
      <c r="MH103" s="168"/>
      <c r="MI103" s="168"/>
      <c r="MJ103" s="168"/>
      <c r="MK103" s="168"/>
      <c r="ML103" s="168"/>
      <c r="MM103" s="168"/>
      <c r="MN103" s="168"/>
      <c r="MO103" s="168"/>
      <c r="MP103" s="168"/>
      <c r="MQ103" s="168"/>
      <c r="MR103" s="168"/>
      <c r="MS103" s="168"/>
      <c r="MT103" s="168"/>
      <c r="MU103" s="168"/>
      <c r="MV103" s="168"/>
      <c r="MW103" s="168"/>
      <c r="MX103" s="168"/>
      <c r="MY103" s="168"/>
      <c r="MZ103" s="168"/>
      <c r="NA103" s="168"/>
      <c r="NB103" s="168"/>
      <c r="NC103" s="168"/>
      <c r="ND103" s="168"/>
      <c r="NE103" s="168"/>
      <c r="NF103" s="168"/>
      <c r="NG103" s="168"/>
      <c r="NH103" s="168"/>
      <c r="NI103" s="168"/>
      <c r="NJ103" s="168"/>
      <c r="NK103" s="168"/>
      <c r="NL103" s="168"/>
      <c r="NM103" s="168"/>
      <c r="NN103" s="168"/>
      <c r="NO103" s="168"/>
      <c r="NP103" s="168"/>
      <c r="NQ103" s="168"/>
      <c r="NR103" s="168"/>
      <c r="NS103" s="168"/>
      <c r="NT103" s="168"/>
      <c r="NU103" s="168"/>
      <c r="NV103" s="168"/>
      <c r="NW103" s="168"/>
      <c r="NX103" s="168"/>
      <c r="NY103" s="168"/>
      <c r="NZ103" s="168"/>
      <c r="OA103" s="168"/>
      <c r="OB103" s="168"/>
      <c r="OC103" s="168"/>
      <c r="OD103" s="168"/>
      <c r="OE103" s="168"/>
      <c r="OF103" s="168"/>
      <c r="OG103" s="168"/>
      <c r="OH103" s="168"/>
      <c r="OI103" s="168"/>
      <c r="OJ103" s="168"/>
      <c r="OK103" s="168"/>
      <c r="OL103" s="168"/>
      <c r="OM103" s="168"/>
      <c r="ON103" s="168"/>
      <c r="OO103" s="168"/>
      <c r="OP103" s="168"/>
      <c r="OQ103" s="168"/>
      <c r="OR103" s="168"/>
      <c r="OS103" s="168"/>
      <c r="OT103" s="168"/>
      <c r="OU103" s="168"/>
      <c r="OV103" s="168"/>
      <c r="OW103" s="168"/>
      <c r="OX103" s="168"/>
      <c r="OY103" s="168"/>
      <c r="OZ103" s="168"/>
      <c r="PA103" s="168"/>
      <c r="PB103" s="168"/>
      <c r="PC103" s="168"/>
      <c r="PD103" s="168"/>
      <c r="PE103" s="168"/>
      <c r="PF103" s="168"/>
      <c r="PG103" s="168"/>
      <c r="PH103" s="168"/>
      <c r="PI103" s="168"/>
      <c r="PJ103" s="168"/>
      <c r="PK103" s="168"/>
      <c r="PL103" s="168"/>
      <c r="PM103" s="168"/>
      <c r="PN103" s="168"/>
      <c r="PO103" s="168"/>
      <c r="PP103" s="168"/>
      <c r="PQ103" s="168"/>
      <c r="PR103" s="168"/>
      <c r="PS103" s="168"/>
      <c r="PT103" s="168"/>
      <c r="PU103" s="168"/>
      <c r="PV103" s="168"/>
      <c r="PW103" s="168"/>
      <c r="PX103" s="168"/>
      <c r="PY103" s="168"/>
      <c r="PZ103" s="168"/>
      <c r="QA103" s="168"/>
      <c r="QB103" s="168"/>
      <c r="QC103" s="168"/>
      <c r="QD103" s="168"/>
      <c r="QE103" s="168"/>
      <c r="QF103" s="168"/>
      <c r="QG103" s="168"/>
      <c r="QH103" s="168"/>
      <c r="QI103" s="168"/>
      <c r="QJ103" s="168"/>
      <c r="QK103" s="168"/>
      <c r="QL103" s="168"/>
      <c r="QM103" s="168"/>
      <c r="QN103" s="168"/>
      <c r="QO103" s="168"/>
      <c r="QP103" s="168"/>
      <c r="QQ103" s="168"/>
      <c r="QR103" s="168"/>
      <c r="QS103" s="168"/>
      <c r="QT103" s="168"/>
      <c r="QU103" s="168"/>
      <c r="QV103" s="168"/>
      <c r="QW103" s="168"/>
      <c r="QX103" s="168"/>
      <c r="QY103" s="168"/>
      <c r="QZ103" s="168"/>
      <c r="RA103" s="168"/>
      <c r="RB103" s="168"/>
      <c r="RC103" s="168"/>
      <c r="RD103" s="168"/>
      <c r="RE103" s="168"/>
      <c r="RF103" s="168"/>
      <c r="RG103" s="168"/>
      <c r="RH103" s="168"/>
      <c r="RI103" s="168"/>
      <c r="RJ103" s="168"/>
      <c r="RK103" s="168"/>
      <c r="RL103" s="168"/>
      <c r="RM103" s="168"/>
      <c r="RN103" s="168"/>
      <c r="RO103" s="168"/>
      <c r="RP103" s="168"/>
      <c r="RQ103" s="168"/>
      <c r="RR103" s="168"/>
      <c r="RS103" s="168"/>
      <c r="RT103" s="168"/>
      <c r="RU103" s="168"/>
      <c r="RV103" s="168"/>
      <c r="RW103" s="168"/>
      <c r="RX103" s="168"/>
      <c r="RY103" s="168"/>
      <c r="RZ103" s="168"/>
      <c r="SA103" s="168"/>
      <c r="SB103" s="168"/>
      <c r="SC103" s="168"/>
      <c r="SD103" s="168"/>
      <c r="SE103" s="168"/>
      <c r="SF103" s="168"/>
      <c r="SG103" s="168"/>
      <c r="SH103" s="168"/>
      <c r="SI103" s="168"/>
      <c r="SJ103" s="168"/>
      <c r="SK103" s="168"/>
      <c r="SL103" s="168"/>
      <c r="SM103" s="168"/>
      <c r="SN103" s="168"/>
      <c r="SO103" s="168"/>
      <c r="SP103" s="168"/>
      <c r="SQ103" s="168"/>
      <c r="SR103" s="168"/>
      <c r="SS103" s="168"/>
      <c r="ST103" s="168"/>
      <c r="SU103" s="168"/>
      <c r="SV103" s="168"/>
      <c r="SW103" s="168"/>
      <c r="SX103" s="168"/>
      <c r="SY103" s="168"/>
      <c r="SZ103" s="168"/>
      <c r="TA103" s="168"/>
      <c r="TB103" s="168"/>
      <c r="TC103" s="168"/>
      <c r="TD103" s="168"/>
      <c r="TE103" s="168"/>
      <c r="TF103" s="168"/>
      <c r="TG103" s="168"/>
      <c r="TH103" s="168"/>
      <c r="TI103" s="168"/>
      <c r="TJ103" s="168"/>
      <c r="TK103" s="168"/>
      <c r="TL103" s="168"/>
      <c r="TM103" s="168"/>
      <c r="TN103" s="168"/>
      <c r="TO103" s="168"/>
      <c r="TP103" s="168"/>
      <c r="TQ103" s="168"/>
      <c r="TR103" s="168"/>
      <c r="TS103" s="168"/>
      <c r="TT103" s="168"/>
      <c r="TU103" s="168"/>
      <c r="TV103" s="168"/>
      <c r="TW103" s="168"/>
      <c r="TX103" s="168"/>
      <c r="TY103" s="168"/>
      <c r="TZ103" s="168"/>
      <c r="UA103" s="168"/>
      <c r="UB103" s="168"/>
      <c r="UC103" s="168"/>
      <c r="UD103" s="168"/>
      <c r="UE103" s="168"/>
      <c r="UF103" s="168"/>
      <c r="UG103" s="168"/>
      <c r="UH103" s="168"/>
      <c r="UI103" s="168"/>
      <c r="UJ103" s="168"/>
      <c r="UK103" s="168"/>
      <c r="UL103" s="168"/>
      <c r="UM103" s="168"/>
      <c r="UN103" s="168"/>
      <c r="UO103" s="168"/>
      <c r="UP103" s="168"/>
      <c r="UQ103" s="168"/>
      <c r="UR103" s="168"/>
      <c r="US103" s="168"/>
      <c r="UT103" s="168"/>
      <c r="UU103" s="168"/>
      <c r="UV103" s="168"/>
      <c r="UW103" s="168"/>
      <c r="UX103" s="168"/>
      <c r="UY103" s="168"/>
      <c r="UZ103" s="168"/>
      <c r="VA103" s="168"/>
      <c r="VB103" s="168"/>
      <c r="VC103" s="168"/>
      <c r="VD103" s="168"/>
      <c r="VE103" s="168"/>
      <c r="VF103" s="168"/>
      <c r="VG103" s="168"/>
      <c r="VH103" s="168"/>
      <c r="VI103" s="168"/>
      <c r="VJ103" s="168"/>
      <c r="VK103" s="168"/>
      <c r="VL103" s="168"/>
      <c r="VM103" s="168"/>
      <c r="VN103" s="168"/>
      <c r="VO103" s="168"/>
      <c r="VP103" s="168"/>
      <c r="VQ103" s="168"/>
      <c r="VR103" s="168"/>
      <c r="VS103" s="168"/>
      <c r="VT103" s="168"/>
      <c r="VU103" s="168"/>
      <c r="VV103" s="168"/>
      <c r="VW103" s="168"/>
      <c r="VX103" s="168"/>
      <c r="VY103" s="168"/>
      <c r="VZ103" s="168"/>
      <c r="WA103" s="168"/>
      <c r="WB103" s="168"/>
      <c r="WC103" s="168"/>
      <c r="WD103" s="168"/>
      <c r="WE103" s="168"/>
      <c r="WF103" s="168"/>
      <c r="WG103" s="168"/>
      <c r="WH103" s="168"/>
      <c r="WI103" s="168"/>
      <c r="WJ103" s="168"/>
      <c r="WK103" s="168"/>
      <c r="WL103" s="168"/>
      <c r="WM103" s="168"/>
      <c r="WN103" s="168"/>
      <c r="WO103" s="168"/>
      <c r="WP103" s="168"/>
      <c r="WQ103" s="168"/>
      <c r="WR103" s="168"/>
      <c r="WS103" s="168"/>
      <c r="WT103" s="168"/>
      <c r="WU103" s="168"/>
      <c r="WV103" s="168"/>
      <c r="WW103" s="168"/>
      <c r="WX103" s="168"/>
      <c r="WY103" s="168"/>
      <c r="WZ103" s="168"/>
      <c r="XA103" s="168"/>
      <c r="XB103" s="168"/>
      <c r="XC103" s="168"/>
      <c r="XD103" s="168"/>
      <c r="XE103" s="168"/>
      <c r="XF103" s="168"/>
      <c r="XG103" s="168"/>
      <c r="XH103" s="168"/>
      <c r="XI103" s="168"/>
      <c r="XJ103" s="168"/>
      <c r="XK103" s="168"/>
      <c r="XL103" s="168"/>
      <c r="XM103" s="168"/>
      <c r="XN103" s="168"/>
      <c r="XO103" s="168"/>
      <c r="XP103" s="168"/>
      <c r="XQ103" s="168"/>
      <c r="XR103" s="168"/>
      <c r="XS103" s="168"/>
      <c r="XT103" s="168"/>
      <c r="XU103" s="168"/>
      <c r="XV103" s="168"/>
      <c r="XW103" s="168"/>
      <c r="XX103" s="168"/>
      <c r="XY103" s="168"/>
      <c r="XZ103" s="168"/>
      <c r="YA103" s="168"/>
      <c r="YB103" s="168"/>
      <c r="YC103" s="168"/>
      <c r="YD103" s="168"/>
      <c r="YE103" s="168"/>
      <c r="YF103" s="168"/>
      <c r="YG103" s="168"/>
      <c r="YH103" s="168"/>
      <c r="YI103" s="168"/>
      <c r="YJ103" s="168"/>
      <c r="YK103" s="168"/>
      <c r="YL103" s="168"/>
      <c r="YM103" s="168"/>
      <c r="YN103" s="168"/>
      <c r="YO103" s="168"/>
      <c r="YP103" s="168"/>
      <c r="YQ103" s="168"/>
      <c r="YR103" s="168"/>
      <c r="YS103" s="168"/>
      <c r="YT103" s="168"/>
      <c r="YU103" s="168"/>
      <c r="YV103" s="168"/>
      <c r="YW103" s="168"/>
      <c r="YX103" s="168"/>
      <c r="YY103" s="168"/>
      <c r="YZ103" s="168"/>
      <c r="ZA103" s="168"/>
      <c r="ZB103" s="168"/>
      <c r="ZC103" s="168"/>
      <c r="ZD103" s="168"/>
      <c r="ZE103" s="168"/>
      <c r="ZF103" s="168"/>
      <c r="ZG103" s="168"/>
      <c r="ZH103" s="168"/>
      <c r="ZI103" s="168"/>
      <c r="ZJ103" s="168"/>
      <c r="ZK103" s="168"/>
      <c r="ZL103" s="168"/>
      <c r="ZM103" s="168"/>
      <c r="ZN103" s="168"/>
      <c r="ZO103" s="168"/>
      <c r="ZP103" s="168"/>
      <c r="ZQ103" s="168"/>
      <c r="ZR103" s="168"/>
      <c r="ZS103" s="168"/>
      <c r="ZT103" s="168"/>
      <c r="ZU103" s="168"/>
      <c r="ZV103" s="168"/>
      <c r="ZW103" s="168"/>
      <c r="ZX103" s="168"/>
      <c r="ZY103" s="168"/>
      <c r="ZZ103" s="168"/>
      <c r="AAA103" s="168"/>
      <c r="AAB103" s="168"/>
      <c r="AAC103" s="168"/>
      <c r="AAD103" s="168"/>
      <c r="AAE103" s="168"/>
      <c r="AAF103" s="168"/>
      <c r="AAG103" s="168"/>
      <c r="AAH103" s="168"/>
      <c r="AAI103" s="168"/>
      <c r="AAJ103" s="168"/>
      <c r="AAK103" s="168"/>
      <c r="AAL103" s="168"/>
      <c r="AAM103" s="168"/>
      <c r="AAN103" s="168"/>
      <c r="AAO103" s="168"/>
      <c r="AAP103" s="168"/>
      <c r="AAQ103" s="168"/>
      <c r="AAR103" s="168"/>
      <c r="AAS103" s="168"/>
      <c r="AAT103" s="168"/>
      <c r="AAU103" s="168"/>
      <c r="AAV103" s="168"/>
      <c r="AAW103" s="168"/>
      <c r="AAX103" s="168"/>
      <c r="AAY103" s="168"/>
      <c r="AAZ103" s="168"/>
      <c r="ABA103" s="168"/>
      <c r="ABB103" s="168"/>
      <c r="ABC103" s="168"/>
      <c r="ABD103" s="168"/>
      <c r="ABE103" s="168"/>
      <c r="ABF103" s="168"/>
      <c r="ABG103" s="168"/>
      <c r="ABH103" s="168"/>
      <c r="ABI103" s="168"/>
      <c r="ABJ103" s="168"/>
      <c r="ABK103" s="168"/>
      <c r="ABL103" s="168"/>
      <c r="ABM103" s="168"/>
      <c r="ABN103" s="168"/>
      <c r="ABO103" s="168"/>
      <c r="ABP103" s="168"/>
      <c r="ABQ103" s="168"/>
      <c r="ABR103" s="168"/>
      <c r="ABS103" s="168"/>
      <c r="ABT103" s="168"/>
      <c r="ABU103" s="168"/>
      <c r="ABV103" s="168"/>
      <c r="ABW103" s="168"/>
      <c r="ABX103" s="168"/>
      <c r="ABY103" s="168"/>
      <c r="ABZ103" s="168"/>
      <c r="ACA103" s="168"/>
      <c r="ACB103" s="168"/>
      <c r="ACC103" s="168"/>
      <c r="ACD103" s="168"/>
      <c r="ACE103" s="168"/>
      <c r="ACF103" s="168"/>
      <c r="ACG103" s="168"/>
      <c r="ACH103" s="168"/>
      <c r="ACI103" s="168"/>
      <c r="ACJ103" s="168"/>
      <c r="ACK103" s="168"/>
      <c r="ACL103" s="168"/>
      <c r="ACM103" s="168"/>
      <c r="ACN103" s="168"/>
      <c r="ACO103" s="168"/>
      <c r="ACP103" s="168"/>
      <c r="ACQ103" s="168"/>
      <c r="ACR103" s="168"/>
      <c r="ACS103" s="168"/>
      <c r="ACT103" s="168"/>
      <c r="ACU103" s="168"/>
      <c r="ACV103" s="168"/>
      <c r="ACW103" s="168"/>
      <c r="ACX103" s="168"/>
      <c r="ACY103" s="168"/>
      <c r="ACZ103" s="168"/>
      <c r="ADA103" s="168"/>
      <c r="ADB103" s="168"/>
      <c r="ADC103" s="168"/>
      <c r="ADD103" s="168"/>
      <c r="ADE103" s="168"/>
      <c r="ADF103" s="168"/>
      <c r="ADG103" s="168"/>
      <c r="ADH103" s="168"/>
      <c r="ADI103" s="168"/>
      <c r="ADJ103" s="168"/>
      <c r="ADK103" s="168"/>
      <c r="ADL103" s="168"/>
      <c r="ADM103" s="168"/>
      <c r="ADN103" s="168"/>
      <c r="ADO103" s="168"/>
      <c r="ADP103" s="168"/>
      <c r="ADQ103" s="168"/>
      <c r="ADR103" s="168"/>
      <c r="ADS103" s="168"/>
      <c r="ADT103" s="168"/>
      <c r="ADU103" s="168"/>
      <c r="ADV103" s="168"/>
      <c r="ADW103" s="168"/>
      <c r="ADX103" s="168"/>
      <c r="ADY103" s="168"/>
      <c r="ADZ103" s="168"/>
      <c r="AEA103" s="168"/>
      <c r="AEB103" s="168"/>
      <c r="AEC103" s="168"/>
      <c r="AED103" s="168"/>
      <c r="AEE103" s="168"/>
      <c r="AEF103" s="168"/>
      <c r="AEG103" s="168"/>
      <c r="AEH103" s="168"/>
      <c r="AEI103" s="168"/>
      <c r="AEJ103" s="168"/>
      <c r="AEK103" s="168"/>
      <c r="AEL103" s="168"/>
      <c r="AEM103" s="168"/>
      <c r="AEN103" s="168"/>
      <c r="AEO103" s="168"/>
      <c r="AEP103" s="168"/>
      <c r="AEQ103" s="168"/>
      <c r="AER103" s="168"/>
      <c r="AES103" s="168"/>
      <c r="AET103" s="168"/>
      <c r="AEU103" s="168"/>
      <c r="AEV103" s="168"/>
      <c r="AEW103" s="168"/>
      <c r="AEX103" s="168"/>
      <c r="AEY103" s="168"/>
      <c r="AEZ103" s="168"/>
      <c r="AFA103" s="168"/>
      <c r="AFB103" s="168"/>
      <c r="AFC103" s="168"/>
      <c r="AFD103" s="168"/>
      <c r="AFE103" s="168"/>
      <c r="AFF103" s="168"/>
      <c r="AFG103" s="168"/>
      <c r="AFH103" s="168"/>
      <c r="AFI103" s="168"/>
      <c r="AFJ103" s="168"/>
      <c r="AFK103" s="168"/>
      <c r="AFL103" s="168"/>
      <c r="AFM103" s="168"/>
      <c r="AFN103" s="168"/>
      <c r="AFO103" s="168"/>
      <c r="AFP103" s="168"/>
      <c r="AFQ103" s="168"/>
      <c r="AFR103" s="168"/>
      <c r="AFS103" s="168"/>
      <c r="AFT103" s="168"/>
      <c r="AFU103" s="168"/>
      <c r="AFV103" s="168"/>
      <c r="AFW103" s="168"/>
      <c r="AFX103" s="168"/>
      <c r="AFY103" s="168"/>
      <c r="AFZ103" s="168"/>
      <c r="AGA103" s="168"/>
      <c r="AGB103" s="168"/>
      <c r="AGC103" s="168"/>
      <c r="AGD103" s="168"/>
      <c r="AGE103" s="168"/>
      <c r="AGF103" s="168"/>
      <c r="AGG103" s="168"/>
      <c r="AGH103" s="168"/>
      <c r="AGI103" s="168"/>
      <c r="AGJ103" s="168"/>
      <c r="AGK103" s="168"/>
      <c r="AGL103" s="168"/>
      <c r="AGM103" s="168"/>
      <c r="AGN103" s="168"/>
      <c r="AGO103" s="168"/>
      <c r="AGP103" s="168"/>
      <c r="AGQ103" s="168"/>
      <c r="AGR103" s="168"/>
      <c r="AGS103" s="168"/>
      <c r="AGT103" s="168"/>
      <c r="AGU103" s="168"/>
      <c r="AGV103" s="168"/>
      <c r="AGW103" s="168"/>
      <c r="AGX103" s="168"/>
      <c r="AGY103" s="168"/>
      <c r="AGZ103" s="168"/>
      <c r="AHA103" s="168"/>
      <c r="AHB103" s="168"/>
      <c r="AHC103" s="168"/>
      <c r="AHD103" s="168"/>
      <c r="AHE103" s="168"/>
      <c r="AHF103" s="168"/>
      <c r="AHG103" s="168"/>
      <c r="AHH103" s="168"/>
      <c r="AHI103" s="168"/>
      <c r="AHJ103" s="168"/>
      <c r="AHK103" s="168"/>
      <c r="AHL103" s="168"/>
      <c r="AHM103" s="168"/>
      <c r="AHN103" s="168"/>
      <c r="AHO103" s="168"/>
      <c r="AHP103" s="168"/>
      <c r="AHQ103" s="168"/>
      <c r="AHR103" s="168"/>
      <c r="AHS103" s="168"/>
      <c r="AHT103" s="168"/>
      <c r="AHU103" s="168"/>
      <c r="AHV103" s="168"/>
      <c r="AHW103" s="168"/>
      <c r="AHX103" s="168"/>
      <c r="AHY103" s="168"/>
      <c r="AHZ103" s="168"/>
      <c r="AIA103" s="168"/>
      <c r="AIB103" s="168"/>
      <c r="AIC103" s="168"/>
      <c r="AID103" s="168"/>
      <c r="AIE103" s="168"/>
      <c r="AIF103" s="168"/>
      <c r="AIG103" s="168"/>
      <c r="AIH103" s="168"/>
      <c r="AII103" s="168"/>
      <c r="AIJ103" s="168"/>
      <c r="AIK103" s="168"/>
      <c r="AIL103" s="168"/>
      <c r="AIM103" s="168"/>
      <c r="AIN103" s="168"/>
      <c r="AIO103" s="168"/>
      <c r="AIP103" s="168"/>
      <c r="AIQ103" s="168"/>
      <c r="AIR103" s="168"/>
      <c r="AIS103" s="168"/>
      <c r="AIT103" s="168"/>
      <c r="AIU103" s="168"/>
      <c r="AIV103" s="168"/>
      <c r="AIW103" s="168"/>
      <c r="AIX103" s="168"/>
      <c r="AIY103" s="168"/>
      <c r="AIZ103" s="168"/>
      <c r="AJA103" s="168"/>
      <c r="AJB103" s="168"/>
      <c r="AJC103" s="168"/>
      <c r="AJD103" s="168"/>
      <c r="AJE103" s="168"/>
      <c r="AJF103" s="168"/>
      <c r="AJG103" s="168"/>
      <c r="AJH103" s="168"/>
      <c r="AJI103" s="168"/>
      <c r="AJJ103" s="168"/>
      <c r="AJK103" s="168"/>
      <c r="AJL103" s="168"/>
      <c r="AJM103" s="168"/>
      <c r="AJN103" s="168"/>
      <c r="AJO103" s="168"/>
      <c r="AJP103" s="168"/>
      <c r="AJQ103" s="168"/>
      <c r="AJR103" s="168"/>
      <c r="AJS103" s="168"/>
      <c r="AJT103" s="168"/>
      <c r="AJU103" s="168"/>
      <c r="AJV103" s="168"/>
      <c r="AJW103" s="168"/>
      <c r="AJX103" s="168"/>
      <c r="AJY103" s="168"/>
      <c r="AJZ103" s="168"/>
      <c r="AKA103" s="168"/>
      <c r="AKB103" s="168"/>
      <c r="AKC103" s="168"/>
      <c r="AKD103" s="168"/>
      <c r="AKE103" s="168"/>
      <c r="AKF103" s="168"/>
      <c r="AKG103" s="168"/>
      <c r="AKH103" s="168"/>
      <c r="AKI103" s="168"/>
      <c r="AKJ103" s="168"/>
      <c r="AKK103" s="168"/>
      <c r="AKL103" s="168"/>
      <c r="AKM103" s="168"/>
      <c r="AKN103" s="168"/>
      <c r="AKO103" s="168"/>
      <c r="AKP103" s="168"/>
      <c r="AKQ103" s="168"/>
      <c r="AKR103" s="168"/>
      <c r="AKS103" s="168"/>
      <c r="AKT103" s="168"/>
      <c r="AKU103" s="168"/>
      <c r="AKV103" s="168"/>
      <c r="AKW103" s="168"/>
      <c r="AKX103" s="168"/>
      <c r="AKY103" s="168"/>
      <c r="AKZ103" s="168"/>
      <c r="ALA103" s="168"/>
      <c r="ALB103" s="168"/>
      <c r="ALC103" s="168"/>
      <c r="ALD103" s="168"/>
      <c r="ALE103" s="168"/>
      <c r="ALF103" s="168"/>
      <c r="ALG103" s="168"/>
      <c r="ALH103" s="168"/>
      <c r="ALI103" s="168"/>
      <c r="ALJ103" s="168"/>
      <c r="ALK103" s="168"/>
      <c r="ALL103" s="168"/>
      <c r="ALM103" s="168"/>
      <c r="ALN103" s="168"/>
      <c r="ALO103" s="168"/>
      <c r="ALP103" s="168"/>
      <c r="ALQ103" s="168"/>
      <c r="ALR103" s="168"/>
      <c r="ALS103" s="168"/>
      <c r="ALT103" s="168"/>
      <c r="ALU103" s="168"/>
      <c r="ALV103" s="168"/>
      <c r="ALW103" s="168"/>
      <c r="ALX103" s="168"/>
      <c r="ALY103" s="168"/>
      <c r="ALZ103" s="168"/>
      <c r="AMA103" s="168"/>
      <c r="AMB103" s="168"/>
      <c r="AMC103" s="168"/>
      <c r="AMD103" s="168"/>
      <c r="AME103" s="168"/>
      <c r="AMF103" s="168"/>
      <c r="AMG103" s="168"/>
      <c r="AMH103" s="168"/>
      <c r="AMI103" s="168"/>
      <c r="AMJ103" s="168"/>
      <c r="AMK103" s="168"/>
    </row>
    <row r="104" spans="1:1025" ht="21" customHeight="1">
      <c r="A104" s="168"/>
      <c r="B104" s="168"/>
      <c r="C104" s="168"/>
      <c r="D104" s="168"/>
      <c r="E104" s="264"/>
      <c r="F104" s="264"/>
      <c r="G104" s="266"/>
      <c r="H104" s="264"/>
      <c r="I104" s="264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68"/>
      <c r="BG104" s="168"/>
      <c r="BH104" s="168"/>
      <c r="BI104" s="168"/>
      <c r="BJ104" s="168"/>
      <c r="BK104" s="168"/>
      <c r="BL104" s="168"/>
      <c r="BM104" s="168"/>
      <c r="BN104" s="168"/>
      <c r="BO104" s="168"/>
      <c r="BP104" s="168"/>
      <c r="BQ104" s="168"/>
      <c r="BR104" s="168"/>
      <c r="BS104" s="168"/>
      <c r="BT104" s="168"/>
      <c r="BU104" s="168"/>
      <c r="BV104" s="168"/>
      <c r="BW104" s="168"/>
      <c r="BX104" s="168"/>
      <c r="BY104" s="168"/>
      <c r="BZ104" s="168"/>
      <c r="CA104" s="168"/>
      <c r="CB104" s="168"/>
      <c r="CC104" s="168"/>
      <c r="CD104" s="168"/>
      <c r="CE104" s="168"/>
      <c r="CF104" s="168"/>
      <c r="CG104" s="168"/>
      <c r="CH104" s="168"/>
      <c r="CI104" s="168"/>
      <c r="CJ104" s="168"/>
      <c r="CK104" s="168"/>
      <c r="CL104" s="168"/>
      <c r="CM104" s="168"/>
      <c r="CN104" s="168"/>
      <c r="CO104" s="168"/>
      <c r="CP104" s="168"/>
      <c r="CQ104" s="168"/>
      <c r="CR104" s="168"/>
      <c r="CS104" s="168"/>
      <c r="CT104" s="168"/>
      <c r="CU104" s="168"/>
      <c r="CV104" s="168"/>
      <c r="CW104" s="168"/>
      <c r="CX104" s="168"/>
      <c r="CY104" s="168"/>
      <c r="CZ104" s="168"/>
      <c r="DA104" s="168"/>
      <c r="DB104" s="168"/>
      <c r="DC104" s="168"/>
      <c r="DD104" s="168"/>
      <c r="DE104" s="168"/>
      <c r="DF104" s="168"/>
      <c r="DG104" s="168"/>
      <c r="DH104" s="168"/>
      <c r="DI104" s="168"/>
      <c r="DJ104" s="168"/>
      <c r="DK104" s="168"/>
      <c r="DL104" s="168"/>
      <c r="DM104" s="168"/>
      <c r="DN104" s="168"/>
      <c r="DO104" s="168"/>
      <c r="DP104" s="168"/>
      <c r="DQ104" s="168"/>
      <c r="DR104" s="168"/>
      <c r="DS104" s="168"/>
      <c r="DT104" s="168"/>
      <c r="DU104" s="168"/>
      <c r="DV104" s="168"/>
      <c r="DW104" s="168"/>
      <c r="DX104" s="168"/>
      <c r="DY104" s="168"/>
      <c r="DZ104" s="168"/>
      <c r="EA104" s="168"/>
      <c r="EB104" s="168"/>
      <c r="EC104" s="168"/>
      <c r="ED104" s="168"/>
      <c r="EE104" s="168"/>
      <c r="EF104" s="168"/>
      <c r="EG104" s="168"/>
      <c r="EH104" s="168"/>
      <c r="EI104" s="168"/>
      <c r="EJ104" s="168"/>
      <c r="EK104" s="168"/>
      <c r="EL104" s="168"/>
      <c r="EM104" s="168"/>
      <c r="EN104" s="168"/>
      <c r="EO104" s="168"/>
      <c r="EP104" s="168"/>
      <c r="EQ104" s="168"/>
      <c r="ER104" s="168"/>
      <c r="ES104" s="168"/>
      <c r="ET104" s="168"/>
      <c r="EU104" s="168"/>
      <c r="EV104" s="168"/>
      <c r="EW104" s="168"/>
      <c r="EX104" s="168"/>
      <c r="EY104" s="168"/>
      <c r="EZ104" s="168"/>
      <c r="FA104" s="168"/>
      <c r="FB104" s="168"/>
      <c r="FC104" s="168"/>
      <c r="FD104" s="168"/>
      <c r="FE104" s="168"/>
      <c r="FF104" s="168"/>
      <c r="FG104" s="168"/>
      <c r="FH104" s="168"/>
      <c r="FI104" s="168"/>
      <c r="FJ104" s="168"/>
      <c r="FK104" s="168"/>
      <c r="FL104" s="168"/>
      <c r="FM104" s="168"/>
      <c r="FN104" s="168"/>
      <c r="FO104" s="168"/>
      <c r="FP104" s="168"/>
      <c r="FQ104" s="168"/>
      <c r="FR104" s="168"/>
      <c r="FS104" s="168"/>
      <c r="FT104" s="168"/>
      <c r="FU104" s="168"/>
      <c r="FV104" s="168"/>
      <c r="FW104" s="168"/>
      <c r="FX104" s="168"/>
      <c r="FY104" s="168"/>
      <c r="FZ104" s="168"/>
      <c r="GA104" s="168"/>
      <c r="GB104" s="168"/>
      <c r="GC104" s="168"/>
      <c r="GD104" s="168"/>
      <c r="GE104" s="168"/>
      <c r="GF104" s="168"/>
      <c r="GG104" s="168"/>
      <c r="GH104" s="168"/>
      <c r="GI104" s="168"/>
      <c r="GJ104" s="168"/>
      <c r="GK104" s="168"/>
      <c r="GL104" s="168"/>
      <c r="GM104" s="168"/>
      <c r="GN104" s="168"/>
      <c r="GO104" s="168"/>
      <c r="GP104" s="168"/>
      <c r="GQ104" s="168"/>
      <c r="GR104" s="168"/>
      <c r="GS104" s="168"/>
      <c r="GT104" s="168"/>
      <c r="GU104" s="168"/>
      <c r="GV104" s="168"/>
      <c r="GW104" s="168"/>
      <c r="GX104" s="168"/>
      <c r="GY104" s="168"/>
      <c r="GZ104" s="168"/>
      <c r="HA104" s="168"/>
      <c r="HB104" s="168"/>
      <c r="HC104" s="168"/>
      <c r="HD104" s="168"/>
      <c r="HE104" s="168"/>
      <c r="HF104" s="168"/>
      <c r="HG104" s="168"/>
      <c r="HH104" s="168"/>
      <c r="HI104" s="168"/>
      <c r="HJ104" s="168"/>
      <c r="HK104" s="168"/>
      <c r="HL104" s="168"/>
      <c r="HM104" s="168"/>
      <c r="HN104" s="168"/>
      <c r="HO104" s="168"/>
      <c r="HP104" s="168"/>
      <c r="HQ104" s="168"/>
      <c r="HR104" s="168"/>
      <c r="HS104" s="168"/>
      <c r="HT104" s="168"/>
      <c r="HU104" s="168"/>
      <c r="HV104" s="168"/>
      <c r="HW104" s="168"/>
      <c r="HX104" s="168"/>
      <c r="HY104" s="168"/>
      <c r="HZ104" s="168"/>
      <c r="IA104" s="168"/>
      <c r="IB104" s="168"/>
      <c r="IC104" s="168"/>
      <c r="ID104" s="168"/>
      <c r="IE104" s="168"/>
      <c r="IF104" s="168"/>
      <c r="IG104" s="168"/>
      <c r="IH104" s="168"/>
      <c r="II104" s="168"/>
      <c r="IJ104" s="168"/>
      <c r="IK104" s="168"/>
      <c r="IL104" s="168"/>
      <c r="IM104" s="168"/>
      <c r="IN104" s="168"/>
      <c r="IO104" s="168"/>
      <c r="IP104" s="168"/>
      <c r="IQ104" s="168"/>
      <c r="IR104" s="168"/>
      <c r="IS104" s="168"/>
      <c r="IT104" s="168"/>
      <c r="IU104" s="168"/>
      <c r="IV104" s="168"/>
      <c r="IW104" s="168"/>
      <c r="IX104" s="168"/>
      <c r="IY104" s="168"/>
      <c r="IZ104" s="168"/>
      <c r="JA104" s="168"/>
      <c r="JB104" s="168"/>
      <c r="JC104" s="168"/>
      <c r="JD104" s="168"/>
      <c r="JE104" s="168"/>
      <c r="JF104" s="168"/>
      <c r="JG104" s="168"/>
      <c r="JH104" s="168"/>
      <c r="JI104" s="168"/>
      <c r="JJ104" s="168"/>
      <c r="JK104" s="168"/>
      <c r="JL104" s="168"/>
      <c r="JM104" s="168"/>
      <c r="JN104" s="168"/>
      <c r="JO104" s="168"/>
      <c r="JP104" s="168"/>
      <c r="JQ104" s="168"/>
      <c r="JR104" s="168"/>
      <c r="JS104" s="168"/>
      <c r="JT104" s="168"/>
      <c r="JU104" s="168"/>
      <c r="JV104" s="168"/>
      <c r="JW104" s="168"/>
      <c r="JX104" s="168"/>
      <c r="JY104" s="168"/>
      <c r="JZ104" s="168"/>
      <c r="KA104" s="168"/>
      <c r="KB104" s="168"/>
      <c r="KC104" s="168"/>
      <c r="KD104" s="168"/>
      <c r="KE104" s="168"/>
      <c r="KF104" s="168"/>
      <c r="KG104" s="168"/>
      <c r="KH104" s="168"/>
      <c r="KI104" s="168"/>
      <c r="KJ104" s="168"/>
      <c r="KK104" s="168"/>
      <c r="KL104" s="168"/>
      <c r="KM104" s="168"/>
      <c r="KN104" s="168"/>
      <c r="KO104" s="168"/>
      <c r="KP104" s="168"/>
      <c r="KQ104" s="168"/>
      <c r="KR104" s="168"/>
      <c r="KS104" s="168"/>
      <c r="KT104" s="168"/>
      <c r="KU104" s="168"/>
      <c r="KV104" s="168"/>
      <c r="KW104" s="168"/>
      <c r="KX104" s="168"/>
      <c r="KY104" s="168"/>
      <c r="KZ104" s="168"/>
      <c r="LA104" s="168"/>
      <c r="LB104" s="168"/>
      <c r="LC104" s="168"/>
      <c r="LD104" s="168"/>
      <c r="LE104" s="168"/>
      <c r="LF104" s="168"/>
      <c r="LG104" s="168"/>
      <c r="LH104" s="168"/>
      <c r="LI104" s="168"/>
      <c r="LJ104" s="168"/>
      <c r="LK104" s="168"/>
      <c r="LL104" s="168"/>
      <c r="LM104" s="168"/>
      <c r="LN104" s="168"/>
      <c r="LO104" s="168"/>
      <c r="LP104" s="168"/>
      <c r="LQ104" s="168"/>
      <c r="LR104" s="168"/>
      <c r="LS104" s="168"/>
      <c r="LT104" s="168"/>
      <c r="LU104" s="168"/>
      <c r="LV104" s="168"/>
      <c r="LW104" s="168"/>
      <c r="LX104" s="168"/>
      <c r="LY104" s="168"/>
      <c r="LZ104" s="168"/>
      <c r="MA104" s="168"/>
      <c r="MB104" s="168"/>
      <c r="MC104" s="168"/>
      <c r="MD104" s="168"/>
      <c r="ME104" s="168"/>
      <c r="MF104" s="168"/>
      <c r="MG104" s="168"/>
      <c r="MH104" s="168"/>
      <c r="MI104" s="168"/>
      <c r="MJ104" s="168"/>
      <c r="MK104" s="168"/>
      <c r="ML104" s="168"/>
      <c r="MM104" s="168"/>
      <c r="MN104" s="168"/>
      <c r="MO104" s="168"/>
      <c r="MP104" s="168"/>
      <c r="MQ104" s="168"/>
      <c r="MR104" s="168"/>
      <c r="MS104" s="168"/>
      <c r="MT104" s="168"/>
      <c r="MU104" s="168"/>
      <c r="MV104" s="168"/>
      <c r="MW104" s="168"/>
      <c r="MX104" s="168"/>
      <c r="MY104" s="168"/>
      <c r="MZ104" s="168"/>
      <c r="NA104" s="168"/>
      <c r="NB104" s="168"/>
      <c r="NC104" s="168"/>
      <c r="ND104" s="168"/>
      <c r="NE104" s="168"/>
      <c r="NF104" s="168"/>
      <c r="NG104" s="168"/>
      <c r="NH104" s="168"/>
      <c r="NI104" s="168"/>
      <c r="NJ104" s="168"/>
      <c r="NK104" s="168"/>
      <c r="NL104" s="168"/>
      <c r="NM104" s="168"/>
      <c r="NN104" s="168"/>
      <c r="NO104" s="168"/>
      <c r="NP104" s="168"/>
      <c r="NQ104" s="168"/>
      <c r="NR104" s="168"/>
      <c r="NS104" s="168"/>
      <c r="NT104" s="168"/>
      <c r="NU104" s="168"/>
      <c r="NV104" s="168"/>
      <c r="NW104" s="168"/>
      <c r="NX104" s="168"/>
      <c r="NY104" s="168"/>
      <c r="NZ104" s="168"/>
      <c r="OA104" s="168"/>
      <c r="OB104" s="168"/>
      <c r="OC104" s="168"/>
      <c r="OD104" s="168"/>
      <c r="OE104" s="168"/>
      <c r="OF104" s="168"/>
      <c r="OG104" s="168"/>
      <c r="OH104" s="168"/>
      <c r="OI104" s="168"/>
      <c r="OJ104" s="168"/>
      <c r="OK104" s="168"/>
      <c r="OL104" s="168"/>
      <c r="OM104" s="168"/>
      <c r="ON104" s="168"/>
      <c r="OO104" s="168"/>
      <c r="OP104" s="168"/>
      <c r="OQ104" s="168"/>
      <c r="OR104" s="168"/>
      <c r="OS104" s="168"/>
      <c r="OT104" s="168"/>
      <c r="OU104" s="168"/>
      <c r="OV104" s="168"/>
      <c r="OW104" s="168"/>
      <c r="OX104" s="168"/>
      <c r="OY104" s="168"/>
      <c r="OZ104" s="168"/>
      <c r="PA104" s="168"/>
      <c r="PB104" s="168"/>
      <c r="PC104" s="168"/>
      <c r="PD104" s="168"/>
      <c r="PE104" s="168"/>
      <c r="PF104" s="168"/>
      <c r="PG104" s="168"/>
      <c r="PH104" s="168"/>
      <c r="PI104" s="168"/>
      <c r="PJ104" s="168"/>
      <c r="PK104" s="168"/>
      <c r="PL104" s="168"/>
      <c r="PM104" s="168"/>
      <c r="PN104" s="168"/>
      <c r="PO104" s="168"/>
      <c r="PP104" s="168"/>
      <c r="PQ104" s="168"/>
      <c r="PR104" s="168"/>
      <c r="PS104" s="168"/>
      <c r="PT104" s="168"/>
      <c r="PU104" s="168"/>
      <c r="PV104" s="168"/>
      <c r="PW104" s="168"/>
      <c r="PX104" s="168"/>
      <c r="PY104" s="168"/>
      <c r="PZ104" s="168"/>
      <c r="QA104" s="168"/>
      <c r="QB104" s="168"/>
      <c r="QC104" s="168"/>
      <c r="QD104" s="168"/>
      <c r="QE104" s="168"/>
      <c r="QF104" s="168"/>
      <c r="QG104" s="168"/>
      <c r="QH104" s="168"/>
      <c r="QI104" s="168"/>
      <c r="QJ104" s="168"/>
      <c r="QK104" s="168"/>
      <c r="QL104" s="168"/>
      <c r="QM104" s="168"/>
      <c r="QN104" s="168"/>
      <c r="QO104" s="168"/>
      <c r="QP104" s="168"/>
      <c r="QQ104" s="168"/>
      <c r="QR104" s="168"/>
      <c r="QS104" s="168"/>
      <c r="QT104" s="168"/>
      <c r="QU104" s="168"/>
      <c r="QV104" s="168"/>
      <c r="QW104" s="168"/>
      <c r="QX104" s="168"/>
      <c r="QY104" s="168"/>
      <c r="QZ104" s="168"/>
      <c r="RA104" s="168"/>
      <c r="RB104" s="168"/>
      <c r="RC104" s="168"/>
      <c r="RD104" s="168"/>
      <c r="RE104" s="168"/>
      <c r="RF104" s="168"/>
      <c r="RG104" s="168"/>
      <c r="RH104" s="168"/>
      <c r="RI104" s="168"/>
      <c r="RJ104" s="168"/>
      <c r="RK104" s="168"/>
      <c r="RL104" s="168"/>
      <c r="RM104" s="168"/>
      <c r="RN104" s="168"/>
      <c r="RO104" s="168"/>
      <c r="RP104" s="168"/>
      <c r="RQ104" s="168"/>
      <c r="RR104" s="168"/>
      <c r="RS104" s="168"/>
      <c r="RT104" s="168"/>
      <c r="RU104" s="168"/>
      <c r="RV104" s="168"/>
      <c r="RW104" s="168"/>
      <c r="RX104" s="168"/>
      <c r="RY104" s="168"/>
      <c r="RZ104" s="168"/>
      <c r="SA104" s="168"/>
      <c r="SB104" s="168"/>
      <c r="SC104" s="168"/>
      <c r="SD104" s="168"/>
      <c r="SE104" s="168"/>
      <c r="SF104" s="168"/>
      <c r="SG104" s="168"/>
      <c r="SH104" s="168"/>
      <c r="SI104" s="168"/>
      <c r="SJ104" s="168"/>
      <c r="SK104" s="168"/>
      <c r="SL104" s="168"/>
      <c r="SM104" s="168"/>
      <c r="SN104" s="168"/>
      <c r="SO104" s="168"/>
      <c r="SP104" s="168"/>
      <c r="SQ104" s="168"/>
      <c r="SR104" s="168"/>
      <c r="SS104" s="168"/>
      <c r="ST104" s="168"/>
      <c r="SU104" s="168"/>
      <c r="SV104" s="168"/>
      <c r="SW104" s="168"/>
      <c r="SX104" s="168"/>
      <c r="SY104" s="168"/>
      <c r="SZ104" s="168"/>
      <c r="TA104" s="168"/>
      <c r="TB104" s="168"/>
      <c r="TC104" s="168"/>
      <c r="TD104" s="168"/>
      <c r="TE104" s="168"/>
      <c r="TF104" s="168"/>
      <c r="TG104" s="168"/>
      <c r="TH104" s="168"/>
      <c r="TI104" s="168"/>
      <c r="TJ104" s="168"/>
      <c r="TK104" s="168"/>
      <c r="TL104" s="168"/>
      <c r="TM104" s="168"/>
      <c r="TN104" s="168"/>
      <c r="TO104" s="168"/>
      <c r="TP104" s="168"/>
      <c r="TQ104" s="168"/>
      <c r="TR104" s="168"/>
      <c r="TS104" s="168"/>
      <c r="TT104" s="168"/>
      <c r="TU104" s="168"/>
      <c r="TV104" s="168"/>
      <c r="TW104" s="168"/>
      <c r="TX104" s="168"/>
      <c r="TY104" s="168"/>
      <c r="TZ104" s="168"/>
      <c r="UA104" s="168"/>
      <c r="UB104" s="168"/>
      <c r="UC104" s="168"/>
      <c r="UD104" s="168"/>
      <c r="UE104" s="168"/>
      <c r="UF104" s="168"/>
      <c r="UG104" s="168"/>
      <c r="UH104" s="168"/>
      <c r="UI104" s="168"/>
      <c r="UJ104" s="168"/>
      <c r="UK104" s="168"/>
      <c r="UL104" s="168"/>
      <c r="UM104" s="168"/>
      <c r="UN104" s="168"/>
      <c r="UO104" s="168"/>
      <c r="UP104" s="168"/>
      <c r="UQ104" s="168"/>
      <c r="UR104" s="168"/>
      <c r="US104" s="168"/>
      <c r="UT104" s="168"/>
      <c r="UU104" s="168"/>
      <c r="UV104" s="168"/>
      <c r="UW104" s="168"/>
      <c r="UX104" s="168"/>
      <c r="UY104" s="168"/>
      <c r="UZ104" s="168"/>
      <c r="VA104" s="168"/>
      <c r="VB104" s="168"/>
      <c r="VC104" s="168"/>
      <c r="VD104" s="168"/>
      <c r="VE104" s="168"/>
      <c r="VF104" s="168"/>
      <c r="VG104" s="168"/>
      <c r="VH104" s="168"/>
      <c r="VI104" s="168"/>
      <c r="VJ104" s="168"/>
      <c r="VK104" s="168"/>
      <c r="VL104" s="168"/>
      <c r="VM104" s="168"/>
      <c r="VN104" s="168"/>
      <c r="VO104" s="168"/>
      <c r="VP104" s="168"/>
      <c r="VQ104" s="168"/>
      <c r="VR104" s="168"/>
      <c r="VS104" s="168"/>
      <c r="VT104" s="168"/>
      <c r="VU104" s="168"/>
      <c r="VV104" s="168"/>
      <c r="VW104" s="168"/>
      <c r="VX104" s="168"/>
      <c r="VY104" s="168"/>
      <c r="VZ104" s="168"/>
      <c r="WA104" s="168"/>
      <c r="WB104" s="168"/>
      <c r="WC104" s="168"/>
      <c r="WD104" s="168"/>
      <c r="WE104" s="168"/>
      <c r="WF104" s="168"/>
      <c r="WG104" s="168"/>
      <c r="WH104" s="168"/>
      <c r="WI104" s="168"/>
      <c r="WJ104" s="168"/>
      <c r="WK104" s="168"/>
      <c r="WL104" s="168"/>
      <c r="WM104" s="168"/>
      <c r="WN104" s="168"/>
      <c r="WO104" s="168"/>
      <c r="WP104" s="168"/>
      <c r="WQ104" s="168"/>
      <c r="WR104" s="168"/>
      <c r="WS104" s="168"/>
      <c r="WT104" s="168"/>
      <c r="WU104" s="168"/>
      <c r="WV104" s="168"/>
      <c r="WW104" s="168"/>
      <c r="WX104" s="168"/>
      <c r="WY104" s="168"/>
      <c r="WZ104" s="168"/>
      <c r="XA104" s="168"/>
      <c r="XB104" s="168"/>
      <c r="XC104" s="168"/>
      <c r="XD104" s="168"/>
      <c r="XE104" s="168"/>
      <c r="XF104" s="168"/>
      <c r="XG104" s="168"/>
      <c r="XH104" s="168"/>
      <c r="XI104" s="168"/>
      <c r="XJ104" s="168"/>
      <c r="XK104" s="168"/>
      <c r="XL104" s="168"/>
      <c r="XM104" s="168"/>
      <c r="XN104" s="168"/>
      <c r="XO104" s="168"/>
      <c r="XP104" s="168"/>
      <c r="XQ104" s="168"/>
      <c r="XR104" s="168"/>
      <c r="XS104" s="168"/>
      <c r="XT104" s="168"/>
      <c r="XU104" s="168"/>
      <c r="XV104" s="168"/>
      <c r="XW104" s="168"/>
      <c r="XX104" s="168"/>
      <c r="XY104" s="168"/>
      <c r="XZ104" s="168"/>
      <c r="YA104" s="168"/>
      <c r="YB104" s="168"/>
      <c r="YC104" s="168"/>
      <c r="YD104" s="168"/>
      <c r="YE104" s="168"/>
      <c r="YF104" s="168"/>
      <c r="YG104" s="168"/>
      <c r="YH104" s="168"/>
      <c r="YI104" s="168"/>
      <c r="YJ104" s="168"/>
      <c r="YK104" s="168"/>
      <c r="YL104" s="168"/>
      <c r="YM104" s="168"/>
      <c r="YN104" s="168"/>
      <c r="YO104" s="168"/>
      <c r="YP104" s="168"/>
      <c r="YQ104" s="168"/>
      <c r="YR104" s="168"/>
      <c r="YS104" s="168"/>
      <c r="YT104" s="168"/>
      <c r="YU104" s="168"/>
      <c r="YV104" s="168"/>
      <c r="YW104" s="168"/>
      <c r="YX104" s="168"/>
      <c r="YY104" s="168"/>
      <c r="YZ104" s="168"/>
      <c r="ZA104" s="168"/>
      <c r="ZB104" s="168"/>
      <c r="ZC104" s="168"/>
      <c r="ZD104" s="168"/>
      <c r="ZE104" s="168"/>
      <c r="ZF104" s="168"/>
      <c r="ZG104" s="168"/>
      <c r="ZH104" s="168"/>
      <c r="ZI104" s="168"/>
      <c r="ZJ104" s="168"/>
      <c r="ZK104" s="168"/>
      <c r="ZL104" s="168"/>
      <c r="ZM104" s="168"/>
      <c r="ZN104" s="168"/>
      <c r="ZO104" s="168"/>
      <c r="ZP104" s="168"/>
      <c r="ZQ104" s="168"/>
      <c r="ZR104" s="168"/>
      <c r="ZS104" s="168"/>
      <c r="ZT104" s="168"/>
      <c r="ZU104" s="168"/>
      <c r="ZV104" s="168"/>
      <c r="ZW104" s="168"/>
      <c r="ZX104" s="168"/>
      <c r="ZY104" s="168"/>
      <c r="ZZ104" s="168"/>
      <c r="AAA104" s="168"/>
      <c r="AAB104" s="168"/>
      <c r="AAC104" s="168"/>
      <c r="AAD104" s="168"/>
      <c r="AAE104" s="168"/>
      <c r="AAF104" s="168"/>
      <c r="AAG104" s="168"/>
      <c r="AAH104" s="168"/>
      <c r="AAI104" s="168"/>
      <c r="AAJ104" s="168"/>
      <c r="AAK104" s="168"/>
      <c r="AAL104" s="168"/>
      <c r="AAM104" s="168"/>
      <c r="AAN104" s="168"/>
      <c r="AAO104" s="168"/>
      <c r="AAP104" s="168"/>
      <c r="AAQ104" s="168"/>
      <c r="AAR104" s="168"/>
      <c r="AAS104" s="168"/>
      <c r="AAT104" s="168"/>
      <c r="AAU104" s="168"/>
      <c r="AAV104" s="168"/>
      <c r="AAW104" s="168"/>
      <c r="AAX104" s="168"/>
      <c r="AAY104" s="168"/>
      <c r="AAZ104" s="168"/>
      <c r="ABA104" s="168"/>
      <c r="ABB104" s="168"/>
      <c r="ABC104" s="168"/>
      <c r="ABD104" s="168"/>
      <c r="ABE104" s="168"/>
      <c r="ABF104" s="168"/>
      <c r="ABG104" s="168"/>
      <c r="ABH104" s="168"/>
      <c r="ABI104" s="168"/>
      <c r="ABJ104" s="168"/>
      <c r="ABK104" s="168"/>
      <c r="ABL104" s="168"/>
      <c r="ABM104" s="168"/>
      <c r="ABN104" s="168"/>
      <c r="ABO104" s="168"/>
      <c r="ABP104" s="168"/>
      <c r="ABQ104" s="168"/>
      <c r="ABR104" s="168"/>
      <c r="ABS104" s="168"/>
      <c r="ABT104" s="168"/>
      <c r="ABU104" s="168"/>
      <c r="ABV104" s="168"/>
      <c r="ABW104" s="168"/>
      <c r="ABX104" s="168"/>
      <c r="ABY104" s="168"/>
      <c r="ABZ104" s="168"/>
      <c r="ACA104" s="168"/>
      <c r="ACB104" s="168"/>
      <c r="ACC104" s="168"/>
      <c r="ACD104" s="168"/>
      <c r="ACE104" s="168"/>
      <c r="ACF104" s="168"/>
      <c r="ACG104" s="168"/>
      <c r="ACH104" s="168"/>
      <c r="ACI104" s="168"/>
      <c r="ACJ104" s="168"/>
      <c r="ACK104" s="168"/>
      <c r="ACL104" s="168"/>
      <c r="ACM104" s="168"/>
      <c r="ACN104" s="168"/>
      <c r="ACO104" s="168"/>
      <c r="ACP104" s="168"/>
      <c r="ACQ104" s="168"/>
      <c r="ACR104" s="168"/>
      <c r="ACS104" s="168"/>
      <c r="ACT104" s="168"/>
      <c r="ACU104" s="168"/>
      <c r="ACV104" s="168"/>
      <c r="ACW104" s="168"/>
      <c r="ACX104" s="168"/>
      <c r="ACY104" s="168"/>
      <c r="ACZ104" s="168"/>
      <c r="ADA104" s="168"/>
      <c r="ADB104" s="168"/>
      <c r="ADC104" s="168"/>
      <c r="ADD104" s="168"/>
      <c r="ADE104" s="168"/>
      <c r="ADF104" s="168"/>
      <c r="ADG104" s="168"/>
      <c r="ADH104" s="168"/>
      <c r="ADI104" s="168"/>
      <c r="ADJ104" s="168"/>
      <c r="ADK104" s="168"/>
      <c r="ADL104" s="168"/>
      <c r="ADM104" s="168"/>
      <c r="ADN104" s="168"/>
      <c r="ADO104" s="168"/>
      <c r="ADP104" s="168"/>
      <c r="ADQ104" s="168"/>
      <c r="ADR104" s="168"/>
      <c r="ADS104" s="168"/>
      <c r="ADT104" s="168"/>
      <c r="ADU104" s="168"/>
      <c r="ADV104" s="168"/>
      <c r="ADW104" s="168"/>
      <c r="ADX104" s="168"/>
      <c r="ADY104" s="168"/>
      <c r="ADZ104" s="168"/>
      <c r="AEA104" s="168"/>
      <c r="AEB104" s="168"/>
      <c r="AEC104" s="168"/>
      <c r="AED104" s="168"/>
      <c r="AEE104" s="168"/>
      <c r="AEF104" s="168"/>
      <c r="AEG104" s="168"/>
      <c r="AEH104" s="168"/>
      <c r="AEI104" s="168"/>
      <c r="AEJ104" s="168"/>
      <c r="AEK104" s="168"/>
      <c r="AEL104" s="168"/>
      <c r="AEM104" s="168"/>
      <c r="AEN104" s="168"/>
      <c r="AEO104" s="168"/>
      <c r="AEP104" s="168"/>
      <c r="AEQ104" s="168"/>
      <c r="AER104" s="168"/>
      <c r="AES104" s="168"/>
      <c r="AET104" s="168"/>
      <c r="AEU104" s="168"/>
      <c r="AEV104" s="168"/>
      <c r="AEW104" s="168"/>
      <c r="AEX104" s="168"/>
      <c r="AEY104" s="168"/>
      <c r="AEZ104" s="168"/>
      <c r="AFA104" s="168"/>
      <c r="AFB104" s="168"/>
      <c r="AFC104" s="168"/>
      <c r="AFD104" s="168"/>
      <c r="AFE104" s="168"/>
      <c r="AFF104" s="168"/>
      <c r="AFG104" s="168"/>
      <c r="AFH104" s="168"/>
      <c r="AFI104" s="168"/>
      <c r="AFJ104" s="168"/>
      <c r="AFK104" s="168"/>
      <c r="AFL104" s="168"/>
      <c r="AFM104" s="168"/>
      <c r="AFN104" s="168"/>
      <c r="AFO104" s="168"/>
      <c r="AFP104" s="168"/>
      <c r="AFQ104" s="168"/>
      <c r="AFR104" s="168"/>
      <c r="AFS104" s="168"/>
      <c r="AFT104" s="168"/>
      <c r="AFU104" s="168"/>
      <c r="AFV104" s="168"/>
      <c r="AFW104" s="168"/>
      <c r="AFX104" s="168"/>
      <c r="AFY104" s="168"/>
      <c r="AFZ104" s="168"/>
      <c r="AGA104" s="168"/>
      <c r="AGB104" s="168"/>
      <c r="AGC104" s="168"/>
      <c r="AGD104" s="168"/>
      <c r="AGE104" s="168"/>
      <c r="AGF104" s="168"/>
      <c r="AGG104" s="168"/>
      <c r="AGH104" s="168"/>
      <c r="AGI104" s="168"/>
      <c r="AGJ104" s="168"/>
      <c r="AGK104" s="168"/>
      <c r="AGL104" s="168"/>
      <c r="AGM104" s="168"/>
      <c r="AGN104" s="168"/>
      <c r="AGO104" s="168"/>
      <c r="AGP104" s="168"/>
      <c r="AGQ104" s="168"/>
      <c r="AGR104" s="168"/>
      <c r="AGS104" s="168"/>
      <c r="AGT104" s="168"/>
      <c r="AGU104" s="168"/>
      <c r="AGV104" s="168"/>
      <c r="AGW104" s="168"/>
      <c r="AGX104" s="168"/>
      <c r="AGY104" s="168"/>
      <c r="AGZ104" s="168"/>
      <c r="AHA104" s="168"/>
      <c r="AHB104" s="168"/>
      <c r="AHC104" s="168"/>
      <c r="AHD104" s="168"/>
      <c r="AHE104" s="168"/>
      <c r="AHF104" s="168"/>
      <c r="AHG104" s="168"/>
      <c r="AHH104" s="168"/>
      <c r="AHI104" s="168"/>
      <c r="AHJ104" s="168"/>
      <c r="AHK104" s="168"/>
      <c r="AHL104" s="168"/>
      <c r="AHM104" s="168"/>
      <c r="AHN104" s="168"/>
      <c r="AHO104" s="168"/>
      <c r="AHP104" s="168"/>
      <c r="AHQ104" s="168"/>
      <c r="AHR104" s="168"/>
      <c r="AHS104" s="168"/>
      <c r="AHT104" s="168"/>
      <c r="AHU104" s="168"/>
      <c r="AHV104" s="168"/>
      <c r="AHW104" s="168"/>
      <c r="AHX104" s="168"/>
      <c r="AHY104" s="168"/>
      <c r="AHZ104" s="168"/>
      <c r="AIA104" s="168"/>
      <c r="AIB104" s="168"/>
      <c r="AIC104" s="168"/>
      <c r="AID104" s="168"/>
      <c r="AIE104" s="168"/>
      <c r="AIF104" s="168"/>
      <c r="AIG104" s="168"/>
      <c r="AIH104" s="168"/>
      <c r="AII104" s="168"/>
      <c r="AIJ104" s="168"/>
      <c r="AIK104" s="168"/>
      <c r="AIL104" s="168"/>
      <c r="AIM104" s="168"/>
      <c r="AIN104" s="168"/>
      <c r="AIO104" s="168"/>
      <c r="AIP104" s="168"/>
      <c r="AIQ104" s="168"/>
      <c r="AIR104" s="168"/>
      <c r="AIS104" s="168"/>
      <c r="AIT104" s="168"/>
      <c r="AIU104" s="168"/>
      <c r="AIV104" s="168"/>
      <c r="AIW104" s="168"/>
      <c r="AIX104" s="168"/>
      <c r="AIY104" s="168"/>
      <c r="AIZ104" s="168"/>
      <c r="AJA104" s="168"/>
      <c r="AJB104" s="168"/>
      <c r="AJC104" s="168"/>
      <c r="AJD104" s="168"/>
      <c r="AJE104" s="168"/>
      <c r="AJF104" s="168"/>
      <c r="AJG104" s="168"/>
      <c r="AJH104" s="168"/>
      <c r="AJI104" s="168"/>
      <c r="AJJ104" s="168"/>
      <c r="AJK104" s="168"/>
      <c r="AJL104" s="168"/>
      <c r="AJM104" s="168"/>
      <c r="AJN104" s="168"/>
      <c r="AJO104" s="168"/>
      <c r="AJP104" s="168"/>
      <c r="AJQ104" s="168"/>
      <c r="AJR104" s="168"/>
      <c r="AJS104" s="168"/>
      <c r="AJT104" s="168"/>
      <c r="AJU104" s="168"/>
      <c r="AJV104" s="168"/>
      <c r="AJW104" s="168"/>
      <c r="AJX104" s="168"/>
      <c r="AJY104" s="168"/>
      <c r="AJZ104" s="168"/>
      <c r="AKA104" s="168"/>
      <c r="AKB104" s="168"/>
      <c r="AKC104" s="168"/>
      <c r="AKD104" s="168"/>
      <c r="AKE104" s="168"/>
      <c r="AKF104" s="168"/>
      <c r="AKG104" s="168"/>
      <c r="AKH104" s="168"/>
      <c r="AKI104" s="168"/>
      <c r="AKJ104" s="168"/>
      <c r="AKK104" s="168"/>
      <c r="AKL104" s="168"/>
      <c r="AKM104" s="168"/>
      <c r="AKN104" s="168"/>
      <c r="AKO104" s="168"/>
      <c r="AKP104" s="168"/>
      <c r="AKQ104" s="168"/>
      <c r="AKR104" s="168"/>
      <c r="AKS104" s="168"/>
      <c r="AKT104" s="168"/>
      <c r="AKU104" s="168"/>
      <c r="AKV104" s="168"/>
      <c r="AKW104" s="168"/>
      <c r="AKX104" s="168"/>
      <c r="AKY104" s="168"/>
      <c r="AKZ104" s="168"/>
      <c r="ALA104" s="168"/>
      <c r="ALB104" s="168"/>
      <c r="ALC104" s="168"/>
      <c r="ALD104" s="168"/>
      <c r="ALE104" s="168"/>
      <c r="ALF104" s="168"/>
      <c r="ALG104" s="168"/>
      <c r="ALH104" s="168"/>
      <c r="ALI104" s="168"/>
      <c r="ALJ104" s="168"/>
      <c r="ALK104" s="168"/>
      <c r="ALL104" s="168"/>
      <c r="ALM104" s="168"/>
      <c r="ALN104" s="168"/>
      <c r="ALO104" s="168"/>
      <c r="ALP104" s="168"/>
      <c r="ALQ104" s="168"/>
      <c r="ALR104" s="168"/>
      <c r="ALS104" s="168"/>
      <c r="ALT104" s="168"/>
      <c r="ALU104" s="168"/>
      <c r="ALV104" s="168"/>
      <c r="ALW104" s="168"/>
      <c r="ALX104" s="168"/>
      <c r="ALY104" s="168"/>
      <c r="ALZ104" s="168"/>
      <c r="AMA104" s="168"/>
      <c r="AMB104" s="168"/>
      <c r="AMC104" s="168"/>
      <c r="AMD104" s="168"/>
      <c r="AME104" s="168"/>
      <c r="AMF104" s="168"/>
      <c r="AMG104" s="168"/>
      <c r="AMH104" s="168"/>
      <c r="AMI104" s="168"/>
      <c r="AMJ104" s="168"/>
      <c r="AMK104" s="168"/>
    </row>
    <row r="105" spans="1:1025" ht="16.5" customHeight="1">
      <c r="A105" s="168"/>
      <c r="B105" s="168"/>
      <c r="C105" s="168"/>
      <c r="D105" s="168"/>
      <c r="E105" s="264"/>
      <c r="F105" s="264"/>
      <c r="G105" s="267"/>
      <c r="H105" s="264"/>
      <c r="I105" s="264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8"/>
      <c r="AY105" s="168"/>
      <c r="AZ105" s="168"/>
      <c r="BA105" s="168"/>
      <c r="BB105" s="168"/>
      <c r="BC105" s="168"/>
      <c r="BD105" s="168"/>
      <c r="BE105" s="168"/>
      <c r="BF105" s="168"/>
      <c r="BG105" s="168"/>
      <c r="BH105" s="168"/>
      <c r="BI105" s="168"/>
      <c r="BJ105" s="168"/>
      <c r="BK105" s="168"/>
      <c r="BL105" s="168"/>
      <c r="BM105" s="168"/>
      <c r="BN105" s="168"/>
      <c r="BO105" s="168"/>
      <c r="BP105" s="168"/>
      <c r="BQ105" s="168"/>
      <c r="BR105" s="168"/>
      <c r="BS105" s="168"/>
      <c r="BT105" s="168"/>
      <c r="BU105" s="168"/>
      <c r="BV105" s="168"/>
      <c r="BW105" s="168"/>
      <c r="BX105" s="168"/>
      <c r="BY105" s="168"/>
      <c r="BZ105" s="168"/>
      <c r="CA105" s="168"/>
      <c r="CB105" s="168"/>
      <c r="CC105" s="168"/>
      <c r="CD105" s="168"/>
      <c r="CE105" s="168"/>
      <c r="CF105" s="168"/>
      <c r="CG105" s="168"/>
      <c r="CH105" s="168"/>
      <c r="CI105" s="168"/>
      <c r="CJ105" s="168"/>
      <c r="CK105" s="168"/>
      <c r="CL105" s="168"/>
      <c r="CM105" s="168"/>
      <c r="CN105" s="168"/>
      <c r="CO105" s="168"/>
      <c r="CP105" s="168"/>
      <c r="CQ105" s="168"/>
      <c r="CR105" s="168"/>
      <c r="CS105" s="168"/>
      <c r="CT105" s="168"/>
      <c r="CU105" s="168"/>
      <c r="CV105" s="168"/>
      <c r="CW105" s="168"/>
      <c r="CX105" s="168"/>
      <c r="CY105" s="168"/>
      <c r="CZ105" s="168"/>
      <c r="DA105" s="168"/>
      <c r="DB105" s="168"/>
      <c r="DC105" s="168"/>
      <c r="DD105" s="168"/>
      <c r="DE105" s="168"/>
      <c r="DF105" s="168"/>
      <c r="DG105" s="168"/>
      <c r="DH105" s="168"/>
      <c r="DI105" s="168"/>
      <c r="DJ105" s="168"/>
      <c r="DK105" s="168"/>
      <c r="DL105" s="168"/>
      <c r="DM105" s="168"/>
      <c r="DN105" s="168"/>
      <c r="DO105" s="168"/>
      <c r="DP105" s="168"/>
      <c r="DQ105" s="168"/>
      <c r="DR105" s="168"/>
      <c r="DS105" s="168"/>
      <c r="DT105" s="168"/>
      <c r="DU105" s="168"/>
      <c r="DV105" s="168"/>
      <c r="DW105" s="168"/>
      <c r="DX105" s="168"/>
      <c r="DY105" s="168"/>
      <c r="DZ105" s="168"/>
      <c r="EA105" s="168"/>
      <c r="EB105" s="168"/>
      <c r="EC105" s="168"/>
      <c r="ED105" s="168"/>
      <c r="EE105" s="168"/>
      <c r="EF105" s="168"/>
      <c r="EG105" s="168"/>
      <c r="EH105" s="168"/>
      <c r="EI105" s="168"/>
      <c r="EJ105" s="168"/>
      <c r="EK105" s="168"/>
      <c r="EL105" s="168"/>
      <c r="EM105" s="168"/>
      <c r="EN105" s="168"/>
      <c r="EO105" s="168"/>
      <c r="EP105" s="168"/>
      <c r="EQ105" s="168"/>
      <c r="ER105" s="168"/>
      <c r="ES105" s="168"/>
      <c r="ET105" s="168"/>
      <c r="EU105" s="168"/>
      <c r="EV105" s="168"/>
      <c r="EW105" s="168"/>
      <c r="EX105" s="168"/>
      <c r="EY105" s="168"/>
      <c r="EZ105" s="168"/>
      <c r="FA105" s="168"/>
      <c r="FB105" s="168"/>
      <c r="FC105" s="168"/>
      <c r="FD105" s="168"/>
      <c r="FE105" s="168"/>
      <c r="FF105" s="168"/>
      <c r="FG105" s="168"/>
      <c r="FH105" s="168"/>
      <c r="FI105" s="168"/>
      <c r="FJ105" s="168"/>
      <c r="FK105" s="168"/>
      <c r="FL105" s="168"/>
      <c r="FM105" s="168"/>
      <c r="FN105" s="168"/>
      <c r="FO105" s="168"/>
      <c r="FP105" s="168"/>
      <c r="FQ105" s="168"/>
      <c r="FR105" s="168"/>
      <c r="FS105" s="168"/>
      <c r="FT105" s="168"/>
      <c r="FU105" s="168"/>
      <c r="FV105" s="168"/>
      <c r="FW105" s="168"/>
      <c r="FX105" s="168"/>
      <c r="FY105" s="168"/>
      <c r="FZ105" s="168"/>
      <c r="GA105" s="168"/>
      <c r="GB105" s="168"/>
      <c r="GC105" s="168"/>
      <c r="GD105" s="168"/>
      <c r="GE105" s="168"/>
      <c r="GF105" s="168"/>
      <c r="GG105" s="168"/>
      <c r="GH105" s="168"/>
      <c r="GI105" s="168"/>
      <c r="GJ105" s="168"/>
      <c r="GK105" s="168"/>
      <c r="GL105" s="168"/>
      <c r="GM105" s="168"/>
      <c r="GN105" s="168"/>
      <c r="GO105" s="168"/>
      <c r="GP105" s="168"/>
      <c r="GQ105" s="168"/>
      <c r="GR105" s="168"/>
      <c r="GS105" s="168"/>
      <c r="GT105" s="168"/>
      <c r="GU105" s="168"/>
      <c r="GV105" s="168"/>
      <c r="GW105" s="168"/>
      <c r="GX105" s="168"/>
      <c r="GY105" s="168"/>
      <c r="GZ105" s="168"/>
      <c r="HA105" s="168"/>
      <c r="HB105" s="168"/>
      <c r="HC105" s="168"/>
      <c r="HD105" s="168"/>
      <c r="HE105" s="168"/>
      <c r="HF105" s="168"/>
      <c r="HG105" s="168"/>
      <c r="HH105" s="168"/>
      <c r="HI105" s="168"/>
      <c r="HJ105" s="168"/>
      <c r="HK105" s="168"/>
      <c r="HL105" s="168"/>
      <c r="HM105" s="168"/>
      <c r="HN105" s="168"/>
      <c r="HO105" s="168"/>
      <c r="HP105" s="168"/>
      <c r="HQ105" s="168"/>
      <c r="HR105" s="168"/>
      <c r="HS105" s="168"/>
      <c r="HT105" s="168"/>
      <c r="HU105" s="168"/>
      <c r="HV105" s="168"/>
      <c r="HW105" s="168"/>
      <c r="HX105" s="168"/>
      <c r="HY105" s="168"/>
      <c r="HZ105" s="168"/>
      <c r="IA105" s="168"/>
      <c r="IB105" s="168"/>
      <c r="IC105" s="168"/>
      <c r="ID105" s="168"/>
      <c r="IE105" s="168"/>
      <c r="IF105" s="168"/>
      <c r="IG105" s="168"/>
      <c r="IH105" s="168"/>
      <c r="II105" s="168"/>
      <c r="IJ105" s="168"/>
      <c r="IK105" s="168"/>
      <c r="IL105" s="168"/>
      <c r="IM105" s="168"/>
      <c r="IN105" s="168"/>
      <c r="IO105" s="168"/>
      <c r="IP105" s="168"/>
      <c r="IQ105" s="168"/>
      <c r="IR105" s="168"/>
      <c r="IS105" s="168"/>
      <c r="IT105" s="168"/>
      <c r="IU105" s="168"/>
      <c r="IV105" s="168"/>
      <c r="IW105" s="168"/>
      <c r="IX105" s="168"/>
      <c r="IY105" s="168"/>
      <c r="IZ105" s="168"/>
      <c r="JA105" s="168"/>
      <c r="JB105" s="168"/>
      <c r="JC105" s="168"/>
      <c r="JD105" s="168"/>
      <c r="JE105" s="168"/>
      <c r="JF105" s="168"/>
      <c r="JG105" s="168"/>
      <c r="JH105" s="168"/>
      <c r="JI105" s="168"/>
      <c r="JJ105" s="168"/>
      <c r="JK105" s="168"/>
      <c r="JL105" s="168"/>
      <c r="JM105" s="168"/>
      <c r="JN105" s="168"/>
      <c r="JO105" s="168"/>
      <c r="JP105" s="168"/>
      <c r="JQ105" s="168"/>
      <c r="JR105" s="168"/>
      <c r="JS105" s="168"/>
      <c r="JT105" s="168"/>
      <c r="JU105" s="168"/>
      <c r="JV105" s="168"/>
      <c r="JW105" s="168"/>
      <c r="JX105" s="168"/>
      <c r="JY105" s="168"/>
      <c r="JZ105" s="168"/>
      <c r="KA105" s="168"/>
      <c r="KB105" s="168"/>
      <c r="KC105" s="168"/>
      <c r="KD105" s="168"/>
      <c r="KE105" s="168"/>
      <c r="KF105" s="168"/>
      <c r="KG105" s="168"/>
      <c r="KH105" s="168"/>
      <c r="KI105" s="168"/>
      <c r="KJ105" s="168"/>
      <c r="KK105" s="168"/>
      <c r="KL105" s="168"/>
      <c r="KM105" s="168"/>
      <c r="KN105" s="168"/>
      <c r="KO105" s="168"/>
      <c r="KP105" s="168"/>
      <c r="KQ105" s="168"/>
      <c r="KR105" s="168"/>
      <c r="KS105" s="168"/>
      <c r="KT105" s="168"/>
      <c r="KU105" s="168"/>
      <c r="KV105" s="168"/>
      <c r="KW105" s="168"/>
      <c r="KX105" s="168"/>
      <c r="KY105" s="168"/>
      <c r="KZ105" s="168"/>
      <c r="LA105" s="168"/>
      <c r="LB105" s="168"/>
      <c r="LC105" s="168"/>
      <c r="LD105" s="168"/>
      <c r="LE105" s="168"/>
      <c r="LF105" s="168"/>
      <c r="LG105" s="168"/>
      <c r="LH105" s="168"/>
      <c r="LI105" s="168"/>
      <c r="LJ105" s="168"/>
      <c r="LK105" s="168"/>
      <c r="LL105" s="168"/>
      <c r="LM105" s="168"/>
      <c r="LN105" s="168"/>
      <c r="LO105" s="168"/>
      <c r="LP105" s="168"/>
      <c r="LQ105" s="168"/>
      <c r="LR105" s="168"/>
      <c r="LS105" s="168"/>
      <c r="LT105" s="168"/>
      <c r="LU105" s="168"/>
      <c r="LV105" s="168"/>
      <c r="LW105" s="168"/>
      <c r="LX105" s="168"/>
      <c r="LY105" s="168"/>
      <c r="LZ105" s="168"/>
      <c r="MA105" s="168"/>
      <c r="MB105" s="168"/>
      <c r="MC105" s="168"/>
      <c r="MD105" s="168"/>
      <c r="ME105" s="168"/>
      <c r="MF105" s="168"/>
      <c r="MG105" s="168"/>
      <c r="MH105" s="168"/>
      <c r="MI105" s="168"/>
      <c r="MJ105" s="168"/>
      <c r="MK105" s="168"/>
      <c r="ML105" s="168"/>
      <c r="MM105" s="168"/>
      <c r="MN105" s="168"/>
      <c r="MO105" s="168"/>
      <c r="MP105" s="168"/>
      <c r="MQ105" s="168"/>
      <c r="MR105" s="168"/>
      <c r="MS105" s="168"/>
      <c r="MT105" s="168"/>
      <c r="MU105" s="168"/>
      <c r="MV105" s="168"/>
      <c r="MW105" s="168"/>
      <c r="MX105" s="168"/>
      <c r="MY105" s="168"/>
      <c r="MZ105" s="168"/>
      <c r="NA105" s="168"/>
      <c r="NB105" s="168"/>
      <c r="NC105" s="168"/>
      <c r="ND105" s="168"/>
      <c r="NE105" s="168"/>
      <c r="NF105" s="168"/>
      <c r="NG105" s="168"/>
      <c r="NH105" s="168"/>
      <c r="NI105" s="168"/>
      <c r="NJ105" s="168"/>
      <c r="NK105" s="168"/>
      <c r="NL105" s="168"/>
      <c r="NM105" s="168"/>
      <c r="NN105" s="168"/>
      <c r="NO105" s="168"/>
      <c r="NP105" s="168"/>
      <c r="NQ105" s="168"/>
      <c r="NR105" s="168"/>
      <c r="NS105" s="168"/>
      <c r="NT105" s="168"/>
      <c r="NU105" s="168"/>
      <c r="NV105" s="168"/>
      <c r="NW105" s="168"/>
      <c r="NX105" s="168"/>
      <c r="NY105" s="168"/>
      <c r="NZ105" s="168"/>
      <c r="OA105" s="168"/>
      <c r="OB105" s="168"/>
      <c r="OC105" s="168"/>
      <c r="OD105" s="168"/>
      <c r="OE105" s="168"/>
      <c r="OF105" s="168"/>
      <c r="OG105" s="168"/>
      <c r="OH105" s="168"/>
      <c r="OI105" s="168"/>
      <c r="OJ105" s="168"/>
      <c r="OK105" s="168"/>
      <c r="OL105" s="168"/>
      <c r="OM105" s="168"/>
      <c r="ON105" s="168"/>
      <c r="OO105" s="168"/>
      <c r="OP105" s="168"/>
      <c r="OQ105" s="168"/>
      <c r="OR105" s="168"/>
      <c r="OS105" s="168"/>
      <c r="OT105" s="168"/>
      <c r="OU105" s="168"/>
      <c r="OV105" s="168"/>
      <c r="OW105" s="168"/>
      <c r="OX105" s="168"/>
      <c r="OY105" s="168"/>
      <c r="OZ105" s="168"/>
      <c r="PA105" s="168"/>
      <c r="PB105" s="168"/>
      <c r="PC105" s="168"/>
      <c r="PD105" s="168"/>
      <c r="PE105" s="168"/>
      <c r="PF105" s="168"/>
      <c r="PG105" s="168"/>
      <c r="PH105" s="168"/>
      <c r="PI105" s="168"/>
      <c r="PJ105" s="168"/>
      <c r="PK105" s="168"/>
      <c r="PL105" s="168"/>
      <c r="PM105" s="168"/>
      <c r="PN105" s="168"/>
      <c r="PO105" s="168"/>
      <c r="PP105" s="168"/>
      <c r="PQ105" s="168"/>
      <c r="PR105" s="168"/>
      <c r="PS105" s="168"/>
      <c r="PT105" s="168"/>
      <c r="PU105" s="168"/>
      <c r="PV105" s="168"/>
      <c r="PW105" s="168"/>
      <c r="PX105" s="168"/>
      <c r="PY105" s="168"/>
      <c r="PZ105" s="168"/>
      <c r="QA105" s="168"/>
      <c r="QB105" s="168"/>
      <c r="QC105" s="168"/>
      <c r="QD105" s="168"/>
      <c r="QE105" s="168"/>
      <c r="QF105" s="168"/>
      <c r="QG105" s="168"/>
      <c r="QH105" s="168"/>
      <c r="QI105" s="168"/>
      <c r="QJ105" s="168"/>
      <c r="QK105" s="168"/>
      <c r="QL105" s="168"/>
      <c r="QM105" s="168"/>
      <c r="QN105" s="168"/>
      <c r="QO105" s="168"/>
      <c r="QP105" s="168"/>
      <c r="QQ105" s="168"/>
      <c r="QR105" s="168"/>
      <c r="QS105" s="168"/>
      <c r="QT105" s="168"/>
      <c r="QU105" s="168"/>
      <c r="QV105" s="168"/>
      <c r="QW105" s="168"/>
      <c r="QX105" s="168"/>
      <c r="QY105" s="168"/>
      <c r="QZ105" s="168"/>
      <c r="RA105" s="168"/>
      <c r="RB105" s="168"/>
      <c r="RC105" s="168"/>
      <c r="RD105" s="168"/>
      <c r="RE105" s="168"/>
      <c r="RF105" s="168"/>
      <c r="RG105" s="168"/>
      <c r="RH105" s="168"/>
      <c r="RI105" s="168"/>
      <c r="RJ105" s="168"/>
      <c r="RK105" s="168"/>
      <c r="RL105" s="168"/>
      <c r="RM105" s="168"/>
      <c r="RN105" s="168"/>
      <c r="RO105" s="168"/>
      <c r="RP105" s="168"/>
      <c r="RQ105" s="168"/>
      <c r="RR105" s="168"/>
      <c r="RS105" s="168"/>
      <c r="RT105" s="168"/>
      <c r="RU105" s="168"/>
      <c r="RV105" s="168"/>
      <c r="RW105" s="168"/>
      <c r="RX105" s="168"/>
      <c r="RY105" s="168"/>
      <c r="RZ105" s="168"/>
      <c r="SA105" s="168"/>
      <c r="SB105" s="168"/>
      <c r="SC105" s="168"/>
      <c r="SD105" s="168"/>
      <c r="SE105" s="168"/>
      <c r="SF105" s="168"/>
      <c r="SG105" s="168"/>
      <c r="SH105" s="168"/>
      <c r="SI105" s="168"/>
      <c r="SJ105" s="168"/>
      <c r="SK105" s="168"/>
      <c r="SL105" s="168"/>
      <c r="SM105" s="168"/>
      <c r="SN105" s="168"/>
      <c r="SO105" s="168"/>
      <c r="SP105" s="168"/>
      <c r="SQ105" s="168"/>
      <c r="SR105" s="168"/>
      <c r="SS105" s="168"/>
      <c r="ST105" s="168"/>
      <c r="SU105" s="168"/>
      <c r="SV105" s="168"/>
      <c r="SW105" s="168"/>
      <c r="SX105" s="168"/>
      <c r="SY105" s="168"/>
      <c r="SZ105" s="168"/>
      <c r="TA105" s="168"/>
      <c r="TB105" s="168"/>
      <c r="TC105" s="168"/>
      <c r="TD105" s="168"/>
      <c r="TE105" s="168"/>
      <c r="TF105" s="168"/>
      <c r="TG105" s="168"/>
      <c r="TH105" s="168"/>
      <c r="TI105" s="168"/>
      <c r="TJ105" s="168"/>
      <c r="TK105" s="168"/>
      <c r="TL105" s="168"/>
      <c r="TM105" s="168"/>
      <c r="TN105" s="168"/>
      <c r="TO105" s="168"/>
      <c r="TP105" s="168"/>
      <c r="TQ105" s="168"/>
      <c r="TR105" s="168"/>
      <c r="TS105" s="168"/>
      <c r="TT105" s="168"/>
      <c r="TU105" s="168"/>
      <c r="TV105" s="168"/>
      <c r="TW105" s="168"/>
      <c r="TX105" s="168"/>
      <c r="TY105" s="168"/>
      <c r="TZ105" s="168"/>
      <c r="UA105" s="168"/>
      <c r="UB105" s="168"/>
      <c r="UC105" s="168"/>
      <c r="UD105" s="168"/>
      <c r="UE105" s="168"/>
      <c r="UF105" s="168"/>
      <c r="UG105" s="168"/>
      <c r="UH105" s="168"/>
      <c r="UI105" s="168"/>
      <c r="UJ105" s="168"/>
      <c r="UK105" s="168"/>
      <c r="UL105" s="168"/>
      <c r="UM105" s="168"/>
      <c r="UN105" s="168"/>
      <c r="UO105" s="168"/>
      <c r="UP105" s="168"/>
      <c r="UQ105" s="168"/>
      <c r="UR105" s="168"/>
      <c r="US105" s="168"/>
      <c r="UT105" s="168"/>
      <c r="UU105" s="168"/>
      <c r="UV105" s="168"/>
      <c r="UW105" s="168"/>
      <c r="UX105" s="168"/>
      <c r="UY105" s="168"/>
      <c r="UZ105" s="168"/>
      <c r="VA105" s="168"/>
      <c r="VB105" s="168"/>
      <c r="VC105" s="168"/>
      <c r="VD105" s="168"/>
      <c r="VE105" s="168"/>
      <c r="VF105" s="168"/>
      <c r="VG105" s="168"/>
      <c r="VH105" s="168"/>
      <c r="VI105" s="168"/>
      <c r="VJ105" s="168"/>
      <c r="VK105" s="168"/>
      <c r="VL105" s="168"/>
      <c r="VM105" s="168"/>
      <c r="VN105" s="168"/>
      <c r="VO105" s="168"/>
      <c r="VP105" s="168"/>
      <c r="VQ105" s="168"/>
      <c r="VR105" s="168"/>
      <c r="VS105" s="168"/>
      <c r="VT105" s="168"/>
      <c r="VU105" s="168"/>
      <c r="VV105" s="168"/>
      <c r="VW105" s="168"/>
      <c r="VX105" s="168"/>
      <c r="VY105" s="168"/>
      <c r="VZ105" s="168"/>
      <c r="WA105" s="168"/>
      <c r="WB105" s="168"/>
      <c r="WC105" s="168"/>
      <c r="WD105" s="168"/>
      <c r="WE105" s="168"/>
      <c r="WF105" s="168"/>
      <c r="WG105" s="168"/>
      <c r="WH105" s="168"/>
      <c r="WI105" s="168"/>
      <c r="WJ105" s="168"/>
      <c r="WK105" s="168"/>
      <c r="WL105" s="168"/>
      <c r="WM105" s="168"/>
      <c r="WN105" s="168"/>
      <c r="WO105" s="168"/>
      <c r="WP105" s="168"/>
      <c r="WQ105" s="168"/>
      <c r="WR105" s="168"/>
      <c r="WS105" s="168"/>
      <c r="WT105" s="168"/>
      <c r="WU105" s="168"/>
      <c r="WV105" s="168"/>
      <c r="WW105" s="168"/>
      <c r="WX105" s="168"/>
      <c r="WY105" s="168"/>
      <c r="WZ105" s="168"/>
      <c r="XA105" s="168"/>
      <c r="XB105" s="168"/>
      <c r="XC105" s="168"/>
      <c r="XD105" s="168"/>
      <c r="XE105" s="168"/>
      <c r="XF105" s="168"/>
      <c r="XG105" s="168"/>
      <c r="XH105" s="168"/>
      <c r="XI105" s="168"/>
      <c r="XJ105" s="168"/>
      <c r="XK105" s="168"/>
      <c r="XL105" s="168"/>
      <c r="XM105" s="168"/>
      <c r="XN105" s="168"/>
      <c r="XO105" s="168"/>
      <c r="XP105" s="168"/>
      <c r="XQ105" s="168"/>
      <c r="XR105" s="168"/>
      <c r="XS105" s="168"/>
      <c r="XT105" s="168"/>
      <c r="XU105" s="168"/>
      <c r="XV105" s="168"/>
      <c r="XW105" s="168"/>
      <c r="XX105" s="168"/>
      <c r="XY105" s="168"/>
      <c r="XZ105" s="168"/>
      <c r="YA105" s="168"/>
      <c r="YB105" s="168"/>
      <c r="YC105" s="168"/>
      <c r="YD105" s="168"/>
      <c r="YE105" s="168"/>
      <c r="YF105" s="168"/>
      <c r="YG105" s="168"/>
      <c r="YH105" s="168"/>
      <c r="YI105" s="168"/>
      <c r="YJ105" s="168"/>
      <c r="YK105" s="168"/>
      <c r="YL105" s="168"/>
      <c r="YM105" s="168"/>
      <c r="YN105" s="168"/>
      <c r="YO105" s="168"/>
      <c r="YP105" s="168"/>
      <c r="YQ105" s="168"/>
      <c r="YR105" s="168"/>
      <c r="YS105" s="168"/>
      <c r="YT105" s="168"/>
      <c r="YU105" s="168"/>
      <c r="YV105" s="168"/>
      <c r="YW105" s="168"/>
      <c r="YX105" s="168"/>
      <c r="YY105" s="168"/>
      <c r="YZ105" s="168"/>
      <c r="ZA105" s="168"/>
      <c r="ZB105" s="168"/>
      <c r="ZC105" s="168"/>
      <c r="ZD105" s="168"/>
      <c r="ZE105" s="168"/>
      <c r="ZF105" s="168"/>
      <c r="ZG105" s="168"/>
      <c r="ZH105" s="168"/>
      <c r="ZI105" s="168"/>
      <c r="ZJ105" s="168"/>
      <c r="ZK105" s="168"/>
      <c r="ZL105" s="168"/>
      <c r="ZM105" s="168"/>
      <c r="ZN105" s="168"/>
      <c r="ZO105" s="168"/>
      <c r="ZP105" s="168"/>
      <c r="ZQ105" s="168"/>
      <c r="ZR105" s="168"/>
      <c r="ZS105" s="168"/>
      <c r="ZT105" s="168"/>
      <c r="ZU105" s="168"/>
      <c r="ZV105" s="168"/>
      <c r="ZW105" s="168"/>
      <c r="ZX105" s="168"/>
      <c r="ZY105" s="168"/>
      <c r="ZZ105" s="168"/>
      <c r="AAA105" s="168"/>
      <c r="AAB105" s="168"/>
      <c r="AAC105" s="168"/>
      <c r="AAD105" s="168"/>
      <c r="AAE105" s="168"/>
      <c r="AAF105" s="168"/>
      <c r="AAG105" s="168"/>
      <c r="AAH105" s="168"/>
      <c r="AAI105" s="168"/>
      <c r="AAJ105" s="168"/>
      <c r="AAK105" s="168"/>
      <c r="AAL105" s="168"/>
      <c r="AAM105" s="168"/>
      <c r="AAN105" s="168"/>
      <c r="AAO105" s="168"/>
      <c r="AAP105" s="168"/>
      <c r="AAQ105" s="168"/>
      <c r="AAR105" s="168"/>
      <c r="AAS105" s="168"/>
      <c r="AAT105" s="168"/>
      <c r="AAU105" s="168"/>
      <c r="AAV105" s="168"/>
      <c r="AAW105" s="168"/>
      <c r="AAX105" s="168"/>
      <c r="AAY105" s="168"/>
      <c r="AAZ105" s="168"/>
      <c r="ABA105" s="168"/>
      <c r="ABB105" s="168"/>
      <c r="ABC105" s="168"/>
      <c r="ABD105" s="168"/>
      <c r="ABE105" s="168"/>
      <c r="ABF105" s="168"/>
      <c r="ABG105" s="168"/>
      <c r="ABH105" s="168"/>
      <c r="ABI105" s="168"/>
      <c r="ABJ105" s="168"/>
      <c r="ABK105" s="168"/>
      <c r="ABL105" s="168"/>
      <c r="ABM105" s="168"/>
      <c r="ABN105" s="168"/>
      <c r="ABO105" s="168"/>
      <c r="ABP105" s="168"/>
      <c r="ABQ105" s="168"/>
      <c r="ABR105" s="168"/>
      <c r="ABS105" s="168"/>
      <c r="ABT105" s="168"/>
      <c r="ABU105" s="168"/>
      <c r="ABV105" s="168"/>
      <c r="ABW105" s="168"/>
      <c r="ABX105" s="168"/>
      <c r="ABY105" s="168"/>
      <c r="ABZ105" s="168"/>
      <c r="ACA105" s="168"/>
      <c r="ACB105" s="168"/>
      <c r="ACC105" s="168"/>
      <c r="ACD105" s="168"/>
      <c r="ACE105" s="168"/>
      <c r="ACF105" s="168"/>
      <c r="ACG105" s="168"/>
      <c r="ACH105" s="168"/>
      <c r="ACI105" s="168"/>
      <c r="ACJ105" s="168"/>
      <c r="ACK105" s="168"/>
      <c r="ACL105" s="168"/>
      <c r="ACM105" s="168"/>
      <c r="ACN105" s="168"/>
      <c r="ACO105" s="168"/>
      <c r="ACP105" s="168"/>
      <c r="ACQ105" s="168"/>
      <c r="ACR105" s="168"/>
      <c r="ACS105" s="168"/>
      <c r="ACT105" s="168"/>
      <c r="ACU105" s="168"/>
      <c r="ACV105" s="168"/>
      <c r="ACW105" s="168"/>
      <c r="ACX105" s="168"/>
      <c r="ACY105" s="168"/>
      <c r="ACZ105" s="168"/>
      <c r="ADA105" s="168"/>
      <c r="ADB105" s="168"/>
      <c r="ADC105" s="168"/>
      <c r="ADD105" s="168"/>
      <c r="ADE105" s="168"/>
      <c r="ADF105" s="168"/>
      <c r="ADG105" s="168"/>
      <c r="ADH105" s="168"/>
      <c r="ADI105" s="168"/>
      <c r="ADJ105" s="168"/>
      <c r="ADK105" s="168"/>
      <c r="ADL105" s="168"/>
      <c r="ADM105" s="168"/>
      <c r="ADN105" s="168"/>
      <c r="ADO105" s="168"/>
      <c r="ADP105" s="168"/>
      <c r="ADQ105" s="168"/>
      <c r="ADR105" s="168"/>
      <c r="ADS105" s="168"/>
      <c r="ADT105" s="168"/>
      <c r="ADU105" s="168"/>
      <c r="ADV105" s="168"/>
      <c r="ADW105" s="168"/>
      <c r="ADX105" s="168"/>
      <c r="ADY105" s="168"/>
      <c r="ADZ105" s="168"/>
      <c r="AEA105" s="168"/>
      <c r="AEB105" s="168"/>
      <c r="AEC105" s="168"/>
      <c r="AED105" s="168"/>
      <c r="AEE105" s="168"/>
      <c r="AEF105" s="168"/>
      <c r="AEG105" s="168"/>
      <c r="AEH105" s="168"/>
      <c r="AEI105" s="168"/>
      <c r="AEJ105" s="168"/>
      <c r="AEK105" s="168"/>
      <c r="AEL105" s="168"/>
      <c r="AEM105" s="168"/>
      <c r="AEN105" s="168"/>
      <c r="AEO105" s="168"/>
      <c r="AEP105" s="168"/>
      <c r="AEQ105" s="168"/>
      <c r="AER105" s="168"/>
      <c r="AES105" s="168"/>
      <c r="AET105" s="168"/>
      <c r="AEU105" s="168"/>
      <c r="AEV105" s="168"/>
      <c r="AEW105" s="168"/>
      <c r="AEX105" s="168"/>
      <c r="AEY105" s="168"/>
      <c r="AEZ105" s="168"/>
      <c r="AFA105" s="168"/>
      <c r="AFB105" s="168"/>
      <c r="AFC105" s="168"/>
      <c r="AFD105" s="168"/>
      <c r="AFE105" s="168"/>
      <c r="AFF105" s="168"/>
      <c r="AFG105" s="168"/>
      <c r="AFH105" s="168"/>
      <c r="AFI105" s="168"/>
      <c r="AFJ105" s="168"/>
      <c r="AFK105" s="168"/>
      <c r="AFL105" s="168"/>
      <c r="AFM105" s="168"/>
      <c r="AFN105" s="168"/>
      <c r="AFO105" s="168"/>
      <c r="AFP105" s="168"/>
      <c r="AFQ105" s="168"/>
      <c r="AFR105" s="168"/>
      <c r="AFS105" s="168"/>
      <c r="AFT105" s="168"/>
      <c r="AFU105" s="168"/>
      <c r="AFV105" s="168"/>
      <c r="AFW105" s="168"/>
      <c r="AFX105" s="168"/>
      <c r="AFY105" s="168"/>
      <c r="AFZ105" s="168"/>
      <c r="AGA105" s="168"/>
      <c r="AGB105" s="168"/>
      <c r="AGC105" s="168"/>
      <c r="AGD105" s="168"/>
      <c r="AGE105" s="168"/>
      <c r="AGF105" s="168"/>
      <c r="AGG105" s="168"/>
      <c r="AGH105" s="168"/>
      <c r="AGI105" s="168"/>
      <c r="AGJ105" s="168"/>
      <c r="AGK105" s="168"/>
      <c r="AGL105" s="168"/>
      <c r="AGM105" s="168"/>
      <c r="AGN105" s="168"/>
      <c r="AGO105" s="168"/>
      <c r="AGP105" s="168"/>
      <c r="AGQ105" s="168"/>
      <c r="AGR105" s="168"/>
      <c r="AGS105" s="168"/>
      <c r="AGT105" s="168"/>
      <c r="AGU105" s="168"/>
      <c r="AGV105" s="168"/>
      <c r="AGW105" s="168"/>
      <c r="AGX105" s="168"/>
      <c r="AGY105" s="168"/>
      <c r="AGZ105" s="168"/>
      <c r="AHA105" s="168"/>
      <c r="AHB105" s="168"/>
      <c r="AHC105" s="168"/>
      <c r="AHD105" s="168"/>
      <c r="AHE105" s="168"/>
      <c r="AHF105" s="168"/>
      <c r="AHG105" s="168"/>
      <c r="AHH105" s="168"/>
      <c r="AHI105" s="168"/>
      <c r="AHJ105" s="168"/>
      <c r="AHK105" s="168"/>
      <c r="AHL105" s="168"/>
      <c r="AHM105" s="168"/>
      <c r="AHN105" s="168"/>
      <c r="AHO105" s="168"/>
      <c r="AHP105" s="168"/>
      <c r="AHQ105" s="168"/>
      <c r="AHR105" s="168"/>
      <c r="AHS105" s="168"/>
      <c r="AHT105" s="168"/>
      <c r="AHU105" s="168"/>
      <c r="AHV105" s="168"/>
      <c r="AHW105" s="168"/>
      <c r="AHX105" s="168"/>
      <c r="AHY105" s="168"/>
      <c r="AHZ105" s="168"/>
      <c r="AIA105" s="168"/>
      <c r="AIB105" s="168"/>
      <c r="AIC105" s="168"/>
      <c r="AID105" s="168"/>
      <c r="AIE105" s="168"/>
      <c r="AIF105" s="168"/>
      <c r="AIG105" s="168"/>
      <c r="AIH105" s="168"/>
      <c r="AII105" s="168"/>
      <c r="AIJ105" s="168"/>
      <c r="AIK105" s="168"/>
      <c r="AIL105" s="168"/>
      <c r="AIM105" s="168"/>
      <c r="AIN105" s="168"/>
      <c r="AIO105" s="168"/>
      <c r="AIP105" s="168"/>
      <c r="AIQ105" s="168"/>
      <c r="AIR105" s="168"/>
      <c r="AIS105" s="168"/>
      <c r="AIT105" s="168"/>
      <c r="AIU105" s="168"/>
      <c r="AIV105" s="168"/>
      <c r="AIW105" s="168"/>
      <c r="AIX105" s="168"/>
      <c r="AIY105" s="168"/>
      <c r="AIZ105" s="168"/>
      <c r="AJA105" s="168"/>
      <c r="AJB105" s="168"/>
      <c r="AJC105" s="168"/>
      <c r="AJD105" s="168"/>
      <c r="AJE105" s="168"/>
      <c r="AJF105" s="168"/>
      <c r="AJG105" s="168"/>
      <c r="AJH105" s="168"/>
      <c r="AJI105" s="168"/>
      <c r="AJJ105" s="168"/>
      <c r="AJK105" s="168"/>
      <c r="AJL105" s="168"/>
      <c r="AJM105" s="168"/>
      <c r="AJN105" s="168"/>
      <c r="AJO105" s="168"/>
      <c r="AJP105" s="168"/>
      <c r="AJQ105" s="168"/>
      <c r="AJR105" s="168"/>
      <c r="AJS105" s="168"/>
      <c r="AJT105" s="168"/>
      <c r="AJU105" s="168"/>
      <c r="AJV105" s="168"/>
      <c r="AJW105" s="168"/>
      <c r="AJX105" s="168"/>
      <c r="AJY105" s="168"/>
      <c r="AJZ105" s="168"/>
      <c r="AKA105" s="168"/>
      <c r="AKB105" s="168"/>
      <c r="AKC105" s="168"/>
      <c r="AKD105" s="168"/>
      <c r="AKE105" s="168"/>
      <c r="AKF105" s="168"/>
      <c r="AKG105" s="168"/>
      <c r="AKH105" s="168"/>
      <c r="AKI105" s="168"/>
      <c r="AKJ105" s="168"/>
      <c r="AKK105" s="168"/>
      <c r="AKL105" s="168"/>
      <c r="AKM105" s="168"/>
      <c r="AKN105" s="168"/>
      <c r="AKO105" s="168"/>
      <c r="AKP105" s="168"/>
      <c r="AKQ105" s="168"/>
      <c r="AKR105" s="168"/>
      <c r="AKS105" s="168"/>
      <c r="AKT105" s="168"/>
      <c r="AKU105" s="168"/>
      <c r="AKV105" s="168"/>
      <c r="AKW105" s="168"/>
      <c r="AKX105" s="168"/>
      <c r="AKY105" s="168"/>
      <c r="AKZ105" s="168"/>
      <c r="ALA105" s="168"/>
      <c r="ALB105" s="168"/>
      <c r="ALC105" s="168"/>
      <c r="ALD105" s="168"/>
      <c r="ALE105" s="168"/>
      <c r="ALF105" s="168"/>
      <c r="ALG105" s="168"/>
      <c r="ALH105" s="168"/>
      <c r="ALI105" s="168"/>
      <c r="ALJ105" s="168"/>
      <c r="ALK105" s="168"/>
      <c r="ALL105" s="168"/>
      <c r="ALM105" s="168"/>
      <c r="ALN105" s="168"/>
      <c r="ALO105" s="168"/>
      <c r="ALP105" s="168"/>
      <c r="ALQ105" s="168"/>
      <c r="ALR105" s="168"/>
      <c r="ALS105" s="168"/>
      <c r="ALT105" s="168"/>
      <c r="ALU105" s="168"/>
      <c r="ALV105" s="168"/>
      <c r="ALW105" s="168"/>
      <c r="ALX105" s="168"/>
      <c r="ALY105" s="168"/>
      <c r="ALZ105" s="168"/>
      <c r="AMA105" s="168"/>
      <c r="AMB105" s="168"/>
      <c r="AMC105" s="168"/>
      <c r="AMD105" s="168"/>
      <c r="AME105" s="168"/>
      <c r="AMF105" s="168"/>
      <c r="AMG105" s="168"/>
      <c r="AMH105" s="168"/>
      <c r="AMI105" s="168"/>
      <c r="AMJ105" s="168"/>
      <c r="AMK105" s="168"/>
    </row>
    <row r="106" spans="1:1025" ht="54" customHeight="1">
      <c r="A106" s="168"/>
      <c r="B106" s="168"/>
      <c r="C106" s="168"/>
      <c r="D106" s="168"/>
      <c r="E106" s="266"/>
      <c r="F106" s="264"/>
      <c r="G106" s="265"/>
      <c r="H106" s="264"/>
      <c r="I106" s="264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8"/>
      <c r="AY106" s="168"/>
      <c r="AZ106" s="168"/>
      <c r="BA106" s="168"/>
      <c r="BB106" s="168"/>
      <c r="BC106" s="168"/>
      <c r="BD106" s="168"/>
      <c r="BE106" s="168"/>
      <c r="BF106" s="168"/>
      <c r="BG106" s="168"/>
      <c r="BH106" s="168"/>
      <c r="BI106" s="168"/>
      <c r="BJ106" s="168"/>
      <c r="BK106" s="168"/>
      <c r="BL106" s="168"/>
      <c r="BM106" s="168"/>
      <c r="BN106" s="168"/>
      <c r="BO106" s="168"/>
      <c r="BP106" s="168"/>
      <c r="BQ106" s="168"/>
      <c r="BR106" s="168"/>
      <c r="BS106" s="168"/>
      <c r="BT106" s="168"/>
      <c r="BU106" s="168"/>
      <c r="BV106" s="168"/>
      <c r="BW106" s="168"/>
      <c r="BX106" s="168"/>
      <c r="BY106" s="168"/>
      <c r="BZ106" s="168"/>
      <c r="CA106" s="168"/>
      <c r="CB106" s="168"/>
      <c r="CC106" s="168"/>
      <c r="CD106" s="168"/>
      <c r="CE106" s="168"/>
      <c r="CF106" s="168"/>
      <c r="CG106" s="168"/>
      <c r="CH106" s="168"/>
      <c r="CI106" s="168"/>
      <c r="CJ106" s="168"/>
      <c r="CK106" s="168"/>
      <c r="CL106" s="168"/>
      <c r="CM106" s="168"/>
      <c r="CN106" s="168"/>
      <c r="CO106" s="168"/>
      <c r="CP106" s="168"/>
      <c r="CQ106" s="168"/>
      <c r="CR106" s="168"/>
      <c r="CS106" s="168"/>
      <c r="CT106" s="168"/>
      <c r="CU106" s="168"/>
      <c r="CV106" s="168"/>
      <c r="CW106" s="168"/>
      <c r="CX106" s="168"/>
      <c r="CY106" s="168"/>
      <c r="CZ106" s="168"/>
      <c r="DA106" s="168"/>
      <c r="DB106" s="168"/>
      <c r="DC106" s="168"/>
      <c r="DD106" s="168"/>
      <c r="DE106" s="168"/>
      <c r="DF106" s="168"/>
      <c r="DG106" s="168"/>
      <c r="DH106" s="168"/>
      <c r="DI106" s="168"/>
      <c r="DJ106" s="168"/>
      <c r="DK106" s="168"/>
      <c r="DL106" s="168"/>
      <c r="DM106" s="168"/>
      <c r="DN106" s="168"/>
      <c r="DO106" s="168"/>
      <c r="DP106" s="168"/>
      <c r="DQ106" s="168"/>
      <c r="DR106" s="168"/>
      <c r="DS106" s="168"/>
      <c r="DT106" s="168"/>
      <c r="DU106" s="168"/>
      <c r="DV106" s="168"/>
      <c r="DW106" s="168"/>
      <c r="DX106" s="168"/>
      <c r="DY106" s="168"/>
      <c r="DZ106" s="168"/>
      <c r="EA106" s="168"/>
      <c r="EB106" s="168"/>
      <c r="EC106" s="168"/>
      <c r="ED106" s="168"/>
      <c r="EE106" s="168"/>
      <c r="EF106" s="168"/>
      <c r="EG106" s="168"/>
      <c r="EH106" s="168"/>
      <c r="EI106" s="168"/>
      <c r="EJ106" s="168"/>
      <c r="EK106" s="168"/>
      <c r="EL106" s="168"/>
      <c r="EM106" s="168"/>
      <c r="EN106" s="168"/>
      <c r="EO106" s="168"/>
      <c r="EP106" s="168"/>
      <c r="EQ106" s="168"/>
      <c r="ER106" s="168"/>
      <c r="ES106" s="168"/>
      <c r="ET106" s="168"/>
      <c r="EU106" s="168"/>
      <c r="EV106" s="168"/>
      <c r="EW106" s="168"/>
      <c r="EX106" s="168"/>
      <c r="EY106" s="168"/>
      <c r="EZ106" s="168"/>
      <c r="FA106" s="168"/>
      <c r="FB106" s="168"/>
      <c r="FC106" s="168"/>
      <c r="FD106" s="168"/>
      <c r="FE106" s="168"/>
      <c r="FF106" s="168"/>
      <c r="FG106" s="168"/>
      <c r="FH106" s="168"/>
      <c r="FI106" s="168"/>
      <c r="FJ106" s="168"/>
      <c r="FK106" s="168"/>
      <c r="FL106" s="168"/>
      <c r="FM106" s="168"/>
      <c r="FN106" s="168"/>
      <c r="FO106" s="168"/>
      <c r="FP106" s="168"/>
      <c r="FQ106" s="168"/>
      <c r="FR106" s="168"/>
      <c r="FS106" s="168"/>
      <c r="FT106" s="168"/>
      <c r="FU106" s="168"/>
      <c r="FV106" s="168"/>
      <c r="FW106" s="168"/>
      <c r="FX106" s="168"/>
      <c r="FY106" s="168"/>
      <c r="FZ106" s="168"/>
      <c r="GA106" s="168"/>
      <c r="GB106" s="168"/>
      <c r="GC106" s="168"/>
      <c r="GD106" s="168"/>
      <c r="GE106" s="168"/>
      <c r="GF106" s="168"/>
      <c r="GG106" s="168"/>
      <c r="GH106" s="168"/>
      <c r="GI106" s="168"/>
      <c r="GJ106" s="168"/>
      <c r="GK106" s="168"/>
      <c r="GL106" s="168"/>
      <c r="GM106" s="168"/>
      <c r="GN106" s="168"/>
      <c r="GO106" s="168"/>
      <c r="GP106" s="168"/>
      <c r="GQ106" s="168"/>
      <c r="GR106" s="168"/>
      <c r="GS106" s="168"/>
      <c r="GT106" s="168"/>
      <c r="GU106" s="168"/>
      <c r="GV106" s="168"/>
      <c r="GW106" s="168"/>
      <c r="GX106" s="168"/>
      <c r="GY106" s="168"/>
      <c r="GZ106" s="168"/>
      <c r="HA106" s="168"/>
      <c r="HB106" s="168"/>
      <c r="HC106" s="168"/>
      <c r="HD106" s="168"/>
      <c r="HE106" s="168"/>
      <c r="HF106" s="168"/>
      <c r="HG106" s="168"/>
      <c r="HH106" s="168"/>
      <c r="HI106" s="168"/>
      <c r="HJ106" s="168"/>
      <c r="HK106" s="168"/>
      <c r="HL106" s="168"/>
      <c r="HM106" s="168"/>
      <c r="HN106" s="168"/>
      <c r="HO106" s="168"/>
      <c r="HP106" s="168"/>
      <c r="HQ106" s="168"/>
      <c r="HR106" s="168"/>
      <c r="HS106" s="168"/>
      <c r="HT106" s="168"/>
      <c r="HU106" s="168"/>
      <c r="HV106" s="168"/>
      <c r="HW106" s="168"/>
      <c r="HX106" s="168"/>
      <c r="HY106" s="168"/>
      <c r="HZ106" s="168"/>
      <c r="IA106" s="168"/>
      <c r="IB106" s="168"/>
      <c r="IC106" s="168"/>
      <c r="ID106" s="168"/>
      <c r="IE106" s="168"/>
      <c r="IF106" s="168"/>
      <c r="IG106" s="168"/>
      <c r="IH106" s="168"/>
      <c r="II106" s="168"/>
      <c r="IJ106" s="168"/>
      <c r="IK106" s="168"/>
      <c r="IL106" s="168"/>
      <c r="IM106" s="168"/>
      <c r="IN106" s="168"/>
      <c r="IO106" s="168"/>
      <c r="IP106" s="168"/>
      <c r="IQ106" s="168"/>
      <c r="IR106" s="168"/>
      <c r="IS106" s="168"/>
      <c r="IT106" s="168"/>
      <c r="IU106" s="168"/>
      <c r="IV106" s="168"/>
      <c r="IW106" s="168"/>
      <c r="IX106" s="168"/>
      <c r="IY106" s="168"/>
      <c r="IZ106" s="168"/>
      <c r="JA106" s="168"/>
      <c r="JB106" s="168"/>
      <c r="JC106" s="168"/>
      <c r="JD106" s="168"/>
      <c r="JE106" s="168"/>
      <c r="JF106" s="168"/>
      <c r="JG106" s="168"/>
      <c r="JH106" s="168"/>
      <c r="JI106" s="168"/>
      <c r="JJ106" s="168"/>
      <c r="JK106" s="168"/>
      <c r="JL106" s="168"/>
      <c r="JM106" s="168"/>
      <c r="JN106" s="168"/>
      <c r="JO106" s="168"/>
      <c r="JP106" s="168"/>
      <c r="JQ106" s="168"/>
      <c r="JR106" s="168"/>
      <c r="JS106" s="168"/>
      <c r="JT106" s="168"/>
      <c r="JU106" s="168"/>
      <c r="JV106" s="168"/>
      <c r="JW106" s="168"/>
      <c r="JX106" s="168"/>
      <c r="JY106" s="168"/>
      <c r="JZ106" s="168"/>
      <c r="KA106" s="168"/>
      <c r="KB106" s="168"/>
      <c r="KC106" s="168"/>
      <c r="KD106" s="168"/>
      <c r="KE106" s="168"/>
      <c r="KF106" s="168"/>
      <c r="KG106" s="168"/>
      <c r="KH106" s="168"/>
      <c r="KI106" s="168"/>
      <c r="KJ106" s="168"/>
      <c r="KK106" s="168"/>
      <c r="KL106" s="168"/>
      <c r="KM106" s="168"/>
      <c r="KN106" s="168"/>
      <c r="KO106" s="168"/>
      <c r="KP106" s="168"/>
      <c r="KQ106" s="168"/>
      <c r="KR106" s="168"/>
      <c r="KS106" s="168"/>
      <c r="KT106" s="168"/>
      <c r="KU106" s="168"/>
      <c r="KV106" s="168"/>
      <c r="KW106" s="168"/>
      <c r="KX106" s="168"/>
      <c r="KY106" s="168"/>
      <c r="KZ106" s="168"/>
      <c r="LA106" s="168"/>
      <c r="LB106" s="168"/>
      <c r="LC106" s="168"/>
      <c r="LD106" s="168"/>
      <c r="LE106" s="168"/>
      <c r="LF106" s="168"/>
      <c r="LG106" s="168"/>
      <c r="LH106" s="168"/>
      <c r="LI106" s="168"/>
      <c r="LJ106" s="168"/>
      <c r="LK106" s="168"/>
      <c r="LL106" s="168"/>
      <c r="LM106" s="168"/>
      <c r="LN106" s="168"/>
      <c r="LO106" s="168"/>
      <c r="LP106" s="168"/>
      <c r="LQ106" s="168"/>
      <c r="LR106" s="168"/>
      <c r="LS106" s="168"/>
      <c r="LT106" s="168"/>
      <c r="LU106" s="168"/>
      <c r="LV106" s="168"/>
      <c r="LW106" s="168"/>
      <c r="LX106" s="168"/>
      <c r="LY106" s="168"/>
      <c r="LZ106" s="168"/>
      <c r="MA106" s="168"/>
      <c r="MB106" s="168"/>
      <c r="MC106" s="168"/>
      <c r="MD106" s="168"/>
      <c r="ME106" s="168"/>
      <c r="MF106" s="168"/>
      <c r="MG106" s="168"/>
      <c r="MH106" s="168"/>
      <c r="MI106" s="168"/>
      <c r="MJ106" s="168"/>
      <c r="MK106" s="168"/>
      <c r="ML106" s="168"/>
      <c r="MM106" s="168"/>
      <c r="MN106" s="168"/>
      <c r="MO106" s="168"/>
      <c r="MP106" s="168"/>
      <c r="MQ106" s="168"/>
      <c r="MR106" s="168"/>
      <c r="MS106" s="168"/>
      <c r="MT106" s="168"/>
      <c r="MU106" s="168"/>
      <c r="MV106" s="168"/>
      <c r="MW106" s="168"/>
      <c r="MX106" s="168"/>
      <c r="MY106" s="168"/>
      <c r="MZ106" s="168"/>
      <c r="NA106" s="168"/>
      <c r="NB106" s="168"/>
      <c r="NC106" s="168"/>
      <c r="ND106" s="168"/>
      <c r="NE106" s="168"/>
      <c r="NF106" s="168"/>
      <c r="NG106" s="168"/>
      <c r="NH106" s="168"/>
      <c r="NI106" s="168"/>
      <c r="NJ106" s="168"/>
      <c r="NK106" s="168"/>
      <c r="NL106" s="168"/>
      <c r="NM106" s="168"/>
      <c r="NN106" s="168"/>
      <c r="NO106" s="168"/>
      <c r="NP106" s="168"/>
      <c r="NQ106" s="168"/>
      <c r="NR106" s="168"/>
      <c r="NS106" s="168"/>
      <c r="NT106" s="168"/>
      <c r="NU106" s="168"/>
      <c r="NV106" s="168"/>
      <c r="NW106" s="168"/>
      <c r="NX106" s="168"/>
      <c r="NY106" s="168"/>
      <c r="NZ106" s="168"/>
      <c r="OA106" s="168"/>
      <c r="OB106" s="168"/>
      <c r="OC106" s="168"/>
      <c r="OD106" s="168"/>
      <c r="OE106" s="168"/>
      <c r="OF106" s="168"/>
      <c r="OG106" s="168"/>
      <c r="OH106" s="168"/>
      <c r="OI106" s="168"/>
      <c r="OJ106" s="168"/>
      <c r="OK106" s="168"/>
      <c r="OL106" s="168"/>
      <c r="OM106" s="168"/>
      <c r="ON106" s="168"/>
      <c r="OO106" s="168"/>
      <c r="OP106" s="168"/>
      <c r="OQ106" s="168"/>
      <c r="OR106" s="168"/>
      <c r="OS106" s="168"/>
      <c r="OT106" s="168"/>
      <c r="OU106" s="168"/>
      <c r="OV106" s="168"/>
      <c r="OW106" s="168"/>
      <c r="OX106" s="168"/>
      <c r="OY106" s="168"/>
      <c r="OZ106" s="168"/>
      <c r="PA106" s="168"/>
      <c r="PB106" s="168"/>
      <c r="PC106" s="168"/>
      <c r="PD106" s="168"/>
      <c r="PE106" s="168"/>
      <c r="PF106" s="168"/>
      <c r="PG106" s="168"/>
      <c r="PH106" s="168"/>
      <c r="PI106" s="168"/>
      <c r="PJ106" s="168"/>
      <c r="PK106" s="168"/>
      <c r="PL106" s="168"/>
      <c r="PM106" s="168"/>
      <c r="PN106" s="168"/>
      <c r="PO106" s="168"/>
      <c r="PP106" s="168"/>
      <c r="PQ106" s="168"/>
      <c r="PR106" s="168"/>
      <c r="PS106" s="168"/>
      <c r="PT106" s="168"/>
      <c r="PU106" s="168"/>
      <c r="PV106" s="168"/>
      <c r="PW106" s="168"/>
      <c r="PX106" s="168"/>
      <c r="PY106" s="168"/>
      <c r="PZ106" s="168"/>
      <c r="QA106" s="168"/>
      <c r="QB106" s="168"/>
      <c r="QC106" s="168"/>
      <c r="QD106" s="168"/>
      <c r="QE106" s="168"/>
      <c r="QF106" s="168"/>
      <c r="QG106" s="168"/>
      <c r="QH106" s="168"/>
      <c r="QI106" s="168"/>
      <c r="QJ106" s="168"/>
      <c r="QK106" s="168"/>
      <c r="QL106" s="168"/>
      <c r="QM106" s="168"/>
      <c r="QN106" s="168"/>
      <c r="QO106" s="168"/>
      <c r="QP106" s="168"/>
      <c r="QQ106" s="168"/>
      <c r="QR106" s="168"/>
      <c r="QS106" s="168"/>
      <c r="QT106" s="168"/>
      <c r="QU106" s="168"/>
      <c r="QV106" s="168"/>
      <c r="QW106" s="168"/>
      <c r="QX106" s="168"/>
      <c r="QY106" s="168"/>
      <c r="QZ106" s="168"/>
      <c r="RA106" s="168"/>
      <c r="RB106" s="168"/>
      <c r="RC106" s="168"/>
      <c r="RD106" s="168"/>
      <c r="RE106" s="168"/>
      <c r="RF106" s="168"/>
      <c r="RG106" s="168"/>
      <c r="RH106" s="168"/>
      <c r="RI106" s="168"/>
      <c r="RJ106" s="168"/>
      <c r="RK106" s="168"/>
      <c r="RL106" s="168"/>
      <c r="RM106" s="168"/>
      <c r="RN106" s="168"/>
      <c r="RO106" s="168"/>
      <c r="RP106" s="168"/>
      <c r="RQ106" s="168"/>
      <c r="RR106" s="168"/>
      <c r="RS106" s="168"/>
      <c r="RT106" s="168"/>
      <c r="RU106" s="168"/>
      <c r="RV106" s="168"/>
      <c r="RW106" s="168"/>
      <c r="RX106" s="168"/>
      <c r="RY106" s="168"/>
      <c r="RZ106" s="168"/>
      <c r="SA106" s="168"/>
      <c r="SB106" s="168"/>
      <c r="SC106" s="168"/>
      <c r="SD106" s="168"/>
      <c r="SE106" s="168"/>
      <c r="SF106" s="168"/>
      <c r="SG106" s="168"/>
      <c r="SH106" s="168"/>
      <c r="SI106" s="168"/>
      <c r="SJ106" s="168"/>
      <c r="SK106" s="168"/>
      <c r="SL106" s="168"/>
      <c r="SM106" s="168"/>
      <c r="SN106" s="168"/>
      <c r="SO106" s="168"/>
      <c r="SP106" s="168"/>
      <c r="SQ106" s="168"/>
      <c r="SR106" s="168"/>
      <c r="SS106" s="168"/>
      <c r="ST106" s="168"/>
      <c r="SU106" s="168"/>
      <c r="SV106" s="168"/>
      <c r="SW106" s="168"/>
      <c r="SX106" s="168"/>
      <c r="SY106" s="168"/>
      <c r="SZ106" s="168"/>
      <c r="TA106" s="168"/>
      <c r="TB106" s="168"/>
      <c r="TC106" s="168"/>
      <c r="TD106" s="168"/>
      <c r="TE106" s="168"/>
      <c r="TF106" s="168"/>
      <c r="TG106" s="168"/>
      <c r="TH106" s="168"/>
      <c r="TI106" s="168"/>
      <c r="TJ106" s="168"/>
      <c r="TK106" s="168"/>
      <c r="TL106" s="168"/>
      <c r="TM106" s="168"/>
      <c r="TN106" s="168"/>
      <c r="TO106" s="168"/>
      <c r="TP106" s="168"/>
      <c r="TQ106" s="168"/>
      <c r="TR106" s="168"/>
      <c r="TS106" s="168"/>
      <c r="TT106" s="168"/>
      <c r="TU106" s="168"/>
      <c r="TV106" s="168"/>
      <c r="TW106" s="168"/>
      <c r="TX106" s="168"/>
      <c r="TY106" s="168"/>
      <c r="TZ106" s="168"/>
      <c r="UA106" s="168"/>
      <c r="UB106" s="168"/>
      <c r="UC106" s="168"/>
      <c r="UD106" s="168"/>
      <c r="UE106" s="168"/>
      <c r="UF106" s="168"/>
      <c r="UG106" s="168"/>
      <c r="UH106" s="168"/>
      <c r="UI106" s="168"/>
      <c r="UJ106" s="168"/>
      <c r="UK106" s="168"/>
      <c r="UL106" s="168"/>
      <c r="UM106" s="168"/>
      <c r="UN106" s="168"/>
      <c r="UO106" s="168"/>
      <c r="UP106" s="168"/>
      <c r="UQ106" s="168"/>
      <c r="UR106" s="168"/>
      <c r="US106" s="168"/>
      <c r="UT106" s="168"/>
      <c r="UU106" s="168"/>
      <c r="UV106" s="168"/>
      <c r="UW106" s="168"/>
      <c r="UX106" s="168"/>
      <c r="UY106" s="168"/>
      <c r="UZ106" s="168"/>
      <c r="VA106" s="168"/>
      <c r="VB106" s="168"/>
      <c r="VC106" s="168"/>
      <c r="VD106" s="168"/>
      <c r="VE106" s="168"/>
      <c r="VF106" s="168"/>
      <c r="VG106" s="168"/>
      <c r="VH106" s="168"/>
      <c r="VI106" s="168"/>
      <c r="VJ106" s="168"/>
      <c r="VK106" s="168"/>
      <c r="VL106" s="168"/>
      <c r="VM106" s="168"/>
      <c r="VN106" s="168"/>
      <c r="VO106" s="168"/>
      <c r="VP106" s="168"/>
      <c r="VQ106" s="168"/>
      <c r="VR106" s="168"/>
      <c r="VS106" s="168"/>
      <c r="VT106" s="168"/>
      <c r="VU106" s="168"/>
      <c r="VV106" s="168"/>
      <c r="VW106" s="168"/>
      <c r="VX106" s="168"/>
      <c r="VY106" s="168"/>
      <c r="VZ106" s="168"/>
      <c r="WA106" s="168"/>
      <c r="WB106" s="168"/>
      <c r="WC106" s="168"/>
      <c r="WD106" s="168"/>
      <c r="WE106" s="168"/>
      <c r="WF106" s="168"/>
      <c r="WG106" s="168"/>
      <c r="WH106" s="168"/>
      <c r="WI106" s="168"/>
      <c r="WJ106" s="168"/>
      <c r="WK106" s="168"/>
      <c r="WL106" s="168"/>
      <c r="WM106" s="168"/>
      <c r="WN106" s="168"/>
      <c r="WO106" s="168"/>
      <c r="WP106" s="168"/>
      <c r="WQ106" s="168"/>
      <c r="WR106" s="168"/>
      <c r="WS106" s="168"/>
      <c r="WT106" s="168"/>
      <c r="WU106" s="168"/>
      <c r="WV106" s="168"/>
      <c r="WW106" s="168"/>
      <c r="WX106" s="168"/>
      <c r="WY106" s="168"/>
      <c r="WZ106" s="168"/>
      <c r="XA106" s="168"/>
      <c r="XB106" s="168"/>
      <c r="XC106" s="168"/>
      <c r="XD106" s="168"/>
      <c r="XE106" s="168"/>
      <c r="XF106" s="168"/>
      <c r="XG106" s="168"/>
      <c r="XH106" s="168"/>
      <c r="XI106" s="168"/>
      <c r="XJ106" s="168"/>
      <c r="XK106" s="168"/>
      <c r="XL106" s="168"/>
      <c r="XM106" s="168"/>
      <c r="XN106" s="168"/>
      <c r="XO106" s="168"/>
      <c r="XP106" s="168"/>
      <c r="XQ106" s="168"/>
      <c r="XR106" s="168"/>
      <c r="XS106" s="168"/>
      <c r="XT106" s="168"/>
      <c r="XU106" s="168"/>
      <c r="XV106" s="168"/>
      <c r="XW106" s="168"/>
      <c r="XX106" s="168"/>
      <c r="XY106" s="168"/>
      <c r="XZ106" s="168"/>
      <c r="YA106" s="168"/>
      <c r="YB106" s="168"/>
      <c r="YC106" s="168"/>
      <c r="YD106" s="168"/>
      <c r="YE106" s="168"/>
      <c r="YF106" s="168"/>
      <c r="YG106" s="168"/>
      <c r="YH106" s="168"/>
      <c r="YI106" s="168"/>
      <c r="YJ106" s="168"/>
      <c r="YK106" s="168"/>
      <c r="YL106" s="168"/>
      <c r="YM106" s="168"/>
      <c r="YN106" s="168"/>
      <c r="YO106" s="168"/>
      <c r="YP106" s="168"/>
      <c r="YQ106" s="168"/>
      <c r="YR106" s="168"/>
      <c r="YS106" s="168"/>
      <c r="YT106" s="168"/>
      <c r="YU106" s="168"/>
      <c r="YV106" s="168"/>
      <c r="YW106" s="168"/>
      <c r="YX106" s="168"/>
      <c r="YY106" s="168"/>
      <c r="YZ106" s="168"/>
      <c r="ZA106" s="168"/>
      <c r="ZB106" s="168"/>
      <c r="ZC106" s="168"/>
      <c r="ZD106" s="168"/>
      <c r="ZE106" s="168"/>
      <c r="ZF106" s="168"/>
      <c r="ZG106" s="168"/>
      <c r="ZH106" s="168"/>
      <c r="ZI106" s="168"/>
      <c r="ZJ106" s="168"/>
      <c r="ZK106" s="168"/>
      <c r="ZL106" s="168"/>
      <c r="ZM106" s="168"/>
      <c r="ZN106" s="168"/>
      <c r="ZO106" s="168"/>
      <c r="ZP106" s="168"/>
      <c r="ZQ106" s="168"/>
      <c r="ZR106" s="168"/>
      <c r="ZS106" s="168"/>
      <c r="ZT106" s="168"/>
      <c r="ZU106" s="168"/>
      <c r="ZV106" s="168"/>
      <c r="ZW106" s="168"/>
      <c r="ZX106" s="168"/>
      <c r="ZY106" s="168"/>
      <c r="ZZ106" s="168"/>
      <c r="AAA106" s="168"/>
      <c r="AAB106" s="168"/>
      <c r="AAC106" s="168"/>
      <c r="AAD106" s="168"/>
      <c r="AAE106" s="168"/>
      <c r="AAF106" s="168"/>
      <c r="AAG106" s="168"/>
      <c r="AAH106" s="168"/>
      <c r="AAI106" s="168"/>
      <c r="AAJ106" s="168"/>
      <c r="AAK106" s="168"/>
      <c r="AAL106" s="168"/>
      <c r="AAM106" s="168"/>
      <c r="AAN106" s="168"/>
      <c r="AAO106" s="168"/>
      <c r="AAP106" s="168"/>
      <c r="AAQ106" s="168"/>
      <c r="AAR106" s="168"/>
      <c r="AAS106" s="168"/>
      <c r="AAT106" s="168"/>
      <c r="AAU106" s="168"/>
      <c r="AAV106" s="168"/>
      <c r="AAW106" s="168"/>
      <c r="AAX106" s="168"/>
      <c r="AAY106" s="168"/>
      <c r="AAZ106" s="168"/>
      <c r="ABA106" s="168"/>
      <c r="ABB106" s="168"/>
      <c r="ABC106" s="168"/>
      <c r="ABD106" s="168"/>
      <c r="ABE106" s="168"/>
      <c r="ABF106" s="168"/>
      <c r="ABG106" s="168"/>
      <c r="ABH106" s="168"/>
      <c r="ABI106" s="168"/>
      <c r="ABJ106" s="168"/>
      <c r="ABK106" s="168"/>
      <c r="ABL106" s="168"/>
      <c r="ABM106" s="168"/>
      <c r="ABN106" s="168"/>
      <c r="ABO106" s="168"/>
      <c r="ABP106" s="168"/>
      <c r="ABQ106" s="168"/>
      <c r="ABR106" s="168"/>
      <c r="ABS106" s="168"/>
      <c r="ABT106" s="168"/>
      <c r="ABU106" s="168"/>
      <c r="ABV106" s="168"/>
      <c r="ABW106" s="168"/>
      <c r="ABX106" s="168"/>
      <c r="ABY106" s="168"/>
      <c r="ABZ106" s="168"/>
      <c r="ACA106" s="168"/>
      <c r="ACB106" s="168"/>
      <c r="ACC106" s="168"/>
      <c r="ACD106" s="168"/>
      <c r="ACE106" s="168"/>
      <c r="ACF106" s="168"/>
      <c r="ACG106" s="168"/>
      <c r="ACH106" s="168"/>
      <c r="ACI106" s="168"/>
      <c r="ACJ106" s="168"/>
      <c r="ACK106" s="168"/>
      <c r="ACL106" s="168"/>
      <c r="ACM106" s="168"/>
      <c r="ACN106" s="168"/>
      <c r="ACO106" s="168"/>
      <c r="ACP106" s="168"/>
      <c r="ACQ106" s="168"/>
      <c r="ACR106" s="168"/>
      <c r="ACS106" s="168"/>
      <c r="ACT106" s="168"/>
      <c r="ACU106" s="168"/>
      <c r="ACV106" s="168"/>
      <c r="ACW106" s="168"/>
      <c r="ACX106" s="168"/>
      <c r="ACY106" s="168"/>
      <c r="ACZ106" s="168"/>
      <c r="ADA106" s="168"/>
      <c r="ADB106" s="168"/>
      <c r="ADC106" s="168"/>
      <c r="ADD106" s="168"/>
      <c r="ADE106" s="168"/>
      <c r="ADF106" s="168"/>
      <c r="ADG106" s="168"/>
      <c r="ADH106" s="168"/>
      <c r="ADI106" s="168"/>
      <c r="ADJ106" s="168"/>
      <c r="ADK106" s="168"/>
      <c r="ADL106" s="168"/>
      <c r="ADM106" s="168"/>
      <c r="ADN106" s="168"/>
      <c r="ADO106" s="168"/>
      <c r="ADP106" s="168"/>
      <c r="ADQ106" s="168"/>
      <c r="ADR106" s="168"/>
      <c r="ADS106" s="168"/>
      <c r="ADT106" s="168"/>
      <c r="ADU106" s="168"/>
      <c r="ADV106" s="168"/>
      <c r="ADW106" s="168"/>
      <c r="ADX106" s="168"/>
      <c r="ADY106" s="168"/>
      <c r="ADZ106" s="168"/>
      <c r="AEA106" s="168"/>
      <c r="AEB106" s="168"/>
      <c r="AEC106" s="168"/>
      <c r="AED106" s="168"/>
      <c r="AEE106" s="168"/>
      <c r="AEF106" s="168"/>
      <c r="AEG106" s="168"/>
      <c r="AEH106" s="168"/>
      <c r="AEI106" s="168"/>
      <c r="AEJ106" s="168"/>
      <c r="AEK106" s="168"/>
      <c r="AEL106" s="168"/>
      <c r="AEM106" s="168"/>
      <c r="AEN106" s="168"/>
      <c r="AEO106" s="168"/>
      <c r="AEP106" s="168"/>
      <c r="AEQ106" s="168"/>
      <c r="AER106" s="168"/>
      <c r="AES106" s="168"/>
      <c r="AET106" s="168"/>
      <c r="AEU106" s="168"/>
      <c r="AEV106" s="168"/>
      <c r="AEW106" s="168"/>
      <c r="AEX106" s="168"/>
      <c r="AEY106" s="168"/>
      <c r="AEZ106" s="168"/>
      <c r="AFA106" s="168"/>
      <c r="AFB106" s="168"/>
      <c r="AFC106" s="168"/>
      <c r="AFD106" s="168"/>
      <c r="AFE106" s="168"/>
      <c r="AFF106" s="168"/>
      <c r="AFG106" s="168"/>
      <c r="AFH106" s="168"/>
      <c r="AFI106" s="168"/>
      <c r="AFJ106" s="168"/>
      <c r="AFK106" s="168"/>
      <c r="AFL106" s="168"/>
      <c r="AFM106" s="168"/>
      <c r="AFN106" s="168"/>
      <c r="AFO106" s="168"/>
      <c r="AFP106" s="168"/>
      <c r="AFQ106" s="168"/>
      <c r="AFR106" s="168"/>
      <c r="AFS106" s="168"/>
      <c r="AFT106" s="168"/>
      <c r="AFU106" s="168"/>
      <c r="AFV106" s="168"/>
      <c r="AFW106" s="168"/>
      <c r="AFX106" s="168"/>
      <c r="AFY106" s="168"/>
      <c r="AFZ106" s="168"/>
      <c r="AGA106" s="168"/>
      <c r="AGB106" s="168"/>
      <c r="AGC106" s="168"/>
      <c r="AGD106" s="168"/>
      <c r="AGE106" s="168"/>
      <c r="AGF106" s="168"/>
      <c r="AGG106" s="168"/>
      <c r="AGH106" s="168"/>
      <c r="AGI106" s="168"/>
      <c r="AGJ106" s="168"/>
      <c r="AGK106" s="168"/>
      <c r="AGL106" s="168"/>
      <c r="AGM106" s="168"/>
      <c r="AGN106" s="168"/>
      <c r="AGO106" s="168"/>
      <c r="AGP106" s="168"/>
      <c r="AGQ106" s="168"/>
      <c r="AGR106" s="168"/>
      <c r="AGS106" s="168"/>
      <c r="AGT106" s="168"/>
      <c r="AGU106" s="168"/>
      <c r="AGV106" s="168"/>
      <c r="AGW106" s="168"/>
      <c r="AGX106" s="168"/>
      <c r="AGY106" s="168"/>
      <c r="AGZ106" s="168"/>
      <c r="AHA106" s="168"/>
      <c r="AHB106" s="168"/>
      <c r="AHC106" s="168"/>
      <c r="AHD106" s="168"/>
      <c r="AHE106" s="168"/>
      <c r="AHF106" s="168"/>
      <c r="AHG106" s="168"/>
      <c r="AHH106" s="168"/>
      <c r="AHI106" s="168"/>
      <c r="AHJ106" s="168"/>
      <c r="AHK106" s="168"/>
      <c r="AHL106" s="168"/>
      <c r="AHM106" s="168"/>
      <c r="AHN106" s="168"/>
      <c r="AHO106" s="168"/>
      <c r="AHP106" s="168"/>
      <c r="AHQ106" s="168"/>
      <c r="AHR106" s="168"/>
      <c r="AHS106" s="168"/>
      <c r="AHT106" s="168"/>
      <c r="AHU106" s="168"/>
      <c r="AHV106" s="168"/>
      <c r="AHW106" s="168"/>
      <c r="AHX106" s="168"/>
      <c r="AHY106" s="168"/>
      <c r="AHZ106" s="168"/>
      <c r="AIA106" s="168"/>
      <c r="AIB106" s="168"/>
      <c r="AIC106" s="168"/>
      <c r="AID106" s="168"/>
      <c r="AIE106" s="168"/>
      <c r="AIF106" s="168"/>
      <c r="AIG106" s="168"/>
      <c r="AIH106" s="168"/>
      <c r="AII106" s="168"/>
      <c r="AIJ106" s="168"/>
      <c r="AIK106" s="168"/>
      <c r="AIL106" s="168"/>
      <c r="AIM106" s="168"/>
      <c r="AIN106" s="168"/>
      <c r="AIO106" s="168"/>
      <c r="AIP106" s="168"/>
      <c r="AIQ106" s="168"/>
      <c r="AIR106" s="168"/>
      <c r="AIS106" s="168"/>
      <c r="AIT106" s="168"/>
      <c r="AIU106" s="168"/>
      <c r="AIV106" s="168"/>
      <c r="AIW106" s="168"/>
      <c r="AIX106" s="168"/>
      <c r="AIY106" s="168"/>
      <c r="AIZ106" s="168"/>
      <c r="AJA106" s="168"/>
      <c r="AJB106" s="168"/>
      <c r="AJC106" s="168"/>
      <c r="AJD106" s="168"/>
      <c r="AJE106" s="168"/>
      <c r="AJF106" s="168"/>
      <c r="AJG106" s="168"/>
      <c r="AJH106" s="168"/>
      <c r="AJI106" s="168"/>
      <c r="AJJ106" s="168"/>
      <c r="AJK106" s="168"/>
      <c r="AJL106" s="168"/>
      <c r="AJM106" s="168"/>
      <c r="AJN106" s="168"/>
      <c r="AJO106" s="168"/>
      <c r="AJP106" s="168"/>
      <c r="AJQ106" s="168"/>
      <c r="AJR106" s="168"/>
      <c r="AJS106" s="168"/>
      <c r="AJT106" s="168"/>
      <c r="AJU106" s="168"/>
      <c r="AJV106" s="168"/>
      <c r="AJW106" s="168"/>
      <c r="AJX106" s="168"/>
      <c r="AJY106" s="168"/>
      <c r="AJZ106" s="168"/>
      <c r="AKA106" s="168"/>
      <c r="AKB106" s="168"/>
      <c r="AKC106" s="168"/>
      <c r="AKD106" s="168"/>
      <c r="AKE106" s="168"/>
      <c r="AKF106" s="168"/>
      <c r="AKG106" s="168"/>
      <c r="AKH106" s="168"/>
      <c r="AKI106" s="168"/>
      <c r="AKJ106" s="168"/>
      <c r="AKK106" s="168"/>
      <c r="AKL106" s="168"/>
      <c r="AKM106" s="168"/>
      <c r="AKN106" s="168"/>
      <c r="AKO106" s="168"/>
      <c r="AKP106" s="168"/>
      <c r="AKQ106" s="168"/>
      <c r="AKR106" s="168"/>
      <c r="AKS106" s="168"/>
      <c r="AKT106" s="168"/>
      <c r="AKU106" s="168"/>
      <c r="AKV106" s="168"/>
      <c r="AKW106" s="168"/>
      <c r="AKX106" s="168"/>
      <c r="AKY106" s="168"/>
      <c r="AKZ106" s="168"/>
      <c r="ALA106" s="168"/>
      <c r="ALB106" s="168"/>
      <c r="ALC106" s="168"/>
      <c r="ALD106" s="168"/>
      <c r="ALE106" s="168"/>
      <c r="ALF106" s="168"/>
      <c r="ALG106" s="168"/>
      <c r="ALH106" s="168"/>
      <c r="ALI106" s="168"/>
      <c r="ALJ106" s="168"/>
      <c r="ALK106" s="168"/>
      <c r="ALL106" s="168"/>
      <c r="ALM106" s="168"/>
      <c r="ALN106" s="168"/>
      <c r="ALO106" s="168"/>
      <c r="ALP106" s="168"/>
      <c r="ALQ106" s="168"/>
      <c r="ALR106" s="168"/>
      <c r="ALS106" s="168"/>
      <c r="ALT106" s="168"/>
      <c r="ALU106" s="168"/>
      <c r="ALV106" s="168"/>
      <c r="ALW106" s="168"/>
      <c r="ALX106" s="168"/>
      <c r="ALY106" s="168"/>
      <c r="ALZ106" s="168"/>
      <c r="AMA106" s="168"/>
      <c r="AMB106" s="168"/>
      <c r="AMC106" s="168"/>
      <c r="AMD106" s="168"/>
      <c r="AME106" s="168"/>
      <c r="AMF106" s="168"/>
      <c r="AMG106" s="168"/>
      <c r="AMH106" s="168"/>
      <c r="AMI106" s="168"/>
      <c r="AMJ106" s="168"/>
      <c r="AMK106" s="168"/>
    </row>
    <row r="107" spans="1:1025" ht="16.5" customHeight="1">
      <c r="A107" s="168"/>
      <c r="B107" s="168"/>
      <c r="C107" s="168"/>
      <c r="D107" s="168"/>
      <c r="E107" s="264"/>
      <c r="F107" s="264"/>
      <c r="G107" s="265"/>
      <c r="H107" s="264"/>
      <c r="I107" s="264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68"/>
      <c r="AZ107" s="168"/>
      <c r="BA107" s="168"/>
      <c r="BB107" s="168"/>
      <c r="BC107" s="168"/>
      <c r="BD107" s="168"/>
      <c r="BE107" s="168"/>
      <c r="BF107" s="168"/>
      <c r="BG107" s="168"/>
      <c r="BH107" s="168"/>
      <c r="BI107" s="168"/>
      <c r="BJ107" s="168"/>
      <c r="BK107" s="168"/>
      <c r="BL107" s="168"/>
      <c r="BM107" s="168"/>
      <c r="BN107" s="168"/>
      <c r="BO107" s="168"/>
      <c r="BP107" s="168"/>
      <c r="BQ107" s="168"/>
      <c r="BR107" s="168"/>
      <c r="BS107" s="168"/>
      <c r="BT107" s="168"/>
      <c r="BU107" s="168"/>
      <c r="BV107" s="168"/>
      <c r="BW107" s="168"/>
      <c r="BX107" s="168"/>
      <c r="BY107" s="168"/>
      <c r="BZ107" s="168"/>
      <c r="CA107" s="168"/>
      <c r="CB107" s="168"/>
      <c r="CC107" s="168"/>
      <c r="CD107" s="168"/>
      <c r="CE107" s="168"/>
      <c r="CF107" s="168"/>
      <c r="CG107" s="168"/>
      <c r="CH107" s="168"/>
      <c r="CI107" s="168"/>
      <c r="CJ107" s="168"/>
      <c r="CK107" s="168"/>
      <c r="CL107" s="168"/>
      <c r="CM107" s="168"/>
      <c r="CN107" s="168"/>
      <c r="CO107" s="168"/>
      <c r="CP107" s="168"/>
      <c r="CQ107" s="168"/>
      <c r="CR107" s="168"/>
      <c r="CS107" s="168"/>
      <c r="CT107" s="168"/>
      <c r="CU107" s="168"/>
      <c r="CV107" s="168"/>
      <c r="CW107" s="168"/>
      <c r="CX107" s="168"/>
      <c r="CY107" s="168"/>
      <c r="CZ107" s="168"/>
      <c r="DA107" s="168"/>
      <c r="DB107" s="168"/>
      <c r="DC107" s="168"/>
      <c r="DD107" s="168"/>
      <c r="DE107" s="168"/>
      <c r="DF107" s="168"/>
      <c r="DG107" s="168"/>
      <c r="DH107" s="168"/>
      <c r="DI107" s="168"/>
      <c r="DJ107" s="168"/>
      <c r="DK107" s="168"/>
      <c r="DL107" s="168"/>
      <c r="DM107" s="168"/>
      <c r="DN107" s="168"/>
      <c r="DO107" s="168"/>
      <c r="DP107" s="168"/>
      <c r="DQ107" s="168"/>
      <c r="DR107" s="168"/>
      <c r="DS107" s="168"/>
      <c r="DT107" s="168"/>
      <c r="DU107" s="168"/>
      <c r="DV107" s="168"/>
      <c r="DW107" s="168"/>
      <c r="DX107" s="168"/>
      <c r="DY107" s="168"/>
      <c r="DZ107" s="168"/>
      <c r="EA107" s="168"/>
      <c r="EB107" s="168"/>
      <c r="EC107" s="168"/>
      <c r="ED107" s="168"/>
      <c r="EE107" s="168"/>
      <c r="EF107" s="168"/>
      <c r="EG107" s="168"/>
      <c r="EH107" s="168"/>
      <c r="EI107" s="168"/>
      <c r="EJ107" s="168"/>
      <c r="EK107" s="168"/>
      <c r="EL107" s="168"/>
      <c r="EM107" s="168"/>
      <c r="EN107" s="168"/>
      <c r="EO107" s="168"/>
      <c r="EP107" s="168"/>
      <c r="EQ107" s="168"/>
      <c r="ER107" s="168"/>
      <c r="ES107" s="168"/>
      <c r="ET107" s="168"/>
      <c r="EU107" s="168"/>
      <c r="EV107" s="168"/>
      <c r="EW107" s="168"/>
      <c r="EX107" s="168"/>
      <c r="EY107" s="168"/>
      <c r="EZ107" s="168"/>
      <c r="FA107" s="168"/>
      <c r="FB107" s="168"/>
      <c r="FC107" s="168"/>
      <c r="FD107" s="168"/>
      <c r="FE107" s="168"/>
      <c r="FF107" s="168"/>
      <c r="FG107" s="168"/>
      <c r="FH107" s="168"/>
      <c r="FI107" s="168"/>
      <c r="FJ107" s="168"/>
      <c r="FK107" s="168"/>
      <c r="FL107" s="168"/>
      <c r="FM107" s="168"/>
      <c r="FN107" s="168"/>
      <c r="FO107" s="168"/>
      <c r="FP107" s="168"/>
      <c r="FQ107" s="168"/>
      <c r="FR107" s="168"/>
      <c r="FS107" s="168"/>
      <c r="FT107" s="168"/>
      <c r="FU107" s="168"/>
      <c r="FV107" s="168"/>
      <c r="FW107" s="168"/>
      <c r="FX107" s="168"/>
      <c r="FY107" s="168"/>
      <c r="FZ107" s="168"/>
      <c r="GA107" s="168"/>
      <c r="GB107" s="168"/>
      <c r="GC107" s="168"/>
      <c r="GD107" s="168"/>
      <c r="GE107" s="168"/>
      <c r="GF107" s="168"/>
      <c r="GG107" s="168"/>
      <c r="GH107" s="168"/>
      <c r="GI107" s="168"/>
      <c r="GJ107" s="168"/>
      <c r="GK107" s="168"/>
      <c r="GL107" s="168"/>
      <c r="GM107" s="168"/>
      <c r="GN107" s="168"/>
      <c r="GO107" s="168"/>
      <c r="GP107" s="168"/>
      <c r="GQ107" s="168"/>
      <c r="GR107" s="168"/>
      <c r="GS107" s="168"/>
      <c r="GT107" s="168"/>
      <c r="GU107" s="168"/>
      <c r="GV107" s="168"/>
      <c r="GW107" s="168"/>
      <c r="GX107" s="168"/>
      <c r="GY107" s="168"/>
      <c r="GZ107" s="168"/>
      <c r="HA107" s="168"/>
      <c r="HB107" s="168"/>
      <c r="HC107" s="168"/>
      <c r="HD107" s="168"/>
      <c r="HE107" s="168"/>
      <c r="HF107" s="168"/>
      <c r="HG107" s="168"/>
      <c r="HH107" s="168"/>
      <c r="HI107" s="168"/>
      <c r="HJ107" s="168"/>
      <c r="HK107" s="168"/>
      <c r="HL107" s="168"/>
      <c r="HM107" s="168"/>
      <c r="HN107" s="168"/>
      <c r="HO107" s="168"/>
      <c r="HP107" s="168"/>
      <c r="HQ107" s="168"/>
      <c r="HR107" s="168"/>
      <c r="HS107" s="168"/>
      <c r="HT107" s="168"/>
      <c r="HU107" s="168"/>
      <c r="HV107" s="168"/>
      <c r="HW107" s="168"/>
      <c r="HX107" s="168"/>
      <c r="HY107" s="168"/>
      <c r="HZ107" s="168"/>
      <c r="IA107" s="168"/>
      <c r="IB107" s="168"/>
      <c r="IC107" s="168"/>
      <c r="ID107" s="168"/>
      <c r="IE107" s="168"/>
      <c r="IF107" s="168"/>
      <c r="IG107" s="168"/>
      <c r="IH107" s="168"/>
      <c r="II107" s="168"/>
      <c r="IJ107" s="168"/>
      <c r="IK107" s="168"/>
      <c r="IL107" s="168"/>
      <c r="IM107" s="168"/>
      <c r="IN107" s="168"/>
      <c r="IO107" s="168"/>
      <c r="IP107" s="168"/>
      <c r="IQ107" s="168"/>
      <c r="IR107" s="168"/>
      <c r="IS107" s="168"/>
      <c r="IT107" s="168"/>
      <c r="IU107" s="168"/>
      <c r="IV107" s="168"/>
      <c r="IW107" s="168"/>
      <c r="IX107" s="168"/>
      <c r="IY107" s="168"/>
      <c r="IZ107" s="168"/>
      <c r="JA107" s="168"/>
      <c r="JB107" s="168"/>
      <c r="JC107" s="168"/>
      <c r="JD107" s="168"/>
      <c r="JE107" s="168"/>
      <c r="JF107" s="168"/>
      <c r="JG107" s="168"/>
      <c r="JH107" s="168"/>
      <c r="JI107" s="168"/>
      <c r="JJ107" s="168"/>
      <c r="JK107" s="168"/>
      <c r="JL107" s="168"/>
      <c r="JM107" s="168"/>
      <c r="JN107" s="168"/>
      <c r="JO107" s="168"/>
      <c r="JP107" s="168"/>
      <c r="JQ107" s="168"/>
      <c r="JR107" s="168"/>
      <c r="JS107" s="168"/>
      <c r="JT107" s="168"/>
      <c r="JU107" s="168"/>
      <c r="JV107" s="168"/>
      <c r="JW107" s="168"/>
      <c r="JX107" s="168"/>
      <c r="JY107" s="168"/>
      <c r="JZ107" s="168"/>
      <c r="KA107" s="168"/>
      <c r="KB107" s="168"/>
      <c r="KC107" s="168"/>
      <c r="KD107" s="168"/>
      <c r="KE107" s="168"/>
      <c r="KF107" s="168"/>
      <c r="KG107" s="168"/>
      <c r="KH107" s="168"/>
      <c r="KI107" s="168"/>
      <c r="KJ107" s="168"/>
      <c r="KK107" s="168"/>
      <c r="KL107" s="168"/>
      <c r="KM107" s="168"/>
      <c r="KN107" s="168"/>
      <c r="KO107" s="168"/>
      <c r="KP107" s="168"/>
      <c r="KQ107" s="168"/>
      <c r="KR107" s="168"/>
      <c r="KS107" s="168"/>
      <c r="KT107" s="168"/>
      <c r="KU107" s="168"/>
      <c r="KV107" s="168"/>
      <c r="KW107" s="168"/>
      <c r="KX107" s="168"/>
      <c r="KY107" s="168"/>
      <c r="KZ107" s="168"/>
      <c r="LA107" s="168"/>
      <c r="LB107" s="168"/>
      <c r="LC107" s="168"/>
      <c r="LD107" s="168"/>
      <c r="LE107" s="168"/>
      <c r="LF107" s="168"/>
      <c r="LG107" s="168"/>
      <c r="LH107" s="168"/>
      <c r="LI107" s="168"/>
      <c r="LJ107" s="168"/>
      <c r="LK107" s="168"/>
      <c r="LL107" s="168"/>
      <c r="LM107" s="168"/>
      <c r="LN107" s="168"/>
      <c r="LO107" s="168"/>
      <c r="LP107" s="168"/>
      <c r="LQ107" s="168"/>
      <c r="LR107" s="168"/>
      <c r="LS107" s="168"/>
      <c r="LT107" s="168"/>
      <c r="LU107" s="168"/>
      <c r="LV107" s="168"/>
      <c r="LW107" s="168"/>
      <c r="LX107" s="168"/>
      <c r="LY107" s="168"/>
      <c r="LZ107" s="168"/>
      <c r="MA107" s="168"/>
      <c r="MB107" s="168"/>
      <c r="MC107" s="168"/>
      <c r="MD107" s="168"/>
      <c r="ME107" s="168"/>
      <c r="MF107" s="168"/>
      <c r="MG107" s="168"/>
      <c r="MH107" s="168"/>
      <c r="MI107" s="168"/>
      <c r="MJ107" s="168"/>
      <c r="MK107" s="168"/>
      <c r="ML107" s="168"/>
      <c r="MM107" s="168"/>
      <c r="MN107" s="168"/>
      <c r="MO107" s="168"/>
      <c r="MP107" s="168"/>
      <c r="MQ107" s="168"/>
      <c r="MR107" s="168"/>
      <c r="MS107" s="168"/>
      <c r="MT107" s="168"/>
      <c r="MU107" s="168"/>
      <c r="MV107" s="168"/>
      <c r="MW107" s="168"/>
      <c r="MX107" s="168"/>
      <c r="MY107" s="168"/>
      <c r="MZ107" s="168"/>
      <c r="NA107" s="168"/>
      <c r="NB107" s="168"/>
      <c r="NC107" s="168"/>
      <c r="ND107" s="168"/>
      <c r="NE107" s="168"/>
      <c r="NF107" s="168"/>
      <c r="NG107" s="168"/>
      <c r="NH107" s="168"/>
      <c r="NI107" s="168"/>
      <c r="NJ107" s="168"/>
      <c r="NK107" s="168"/>
      <c r="NL107" s="168"/>
      <c r="NM107" s="168"/>
      <c r="NN107" s="168"/>
      <c r="NO107" s="168"/>
      <c r="NP107" s="168"/>
      <c r="NQ107" s="168"/>
      <c r="NR107" s="168"/>
      <c r="NS107" s="168"/>
      <c r="NT107" s="168"/>
      <c r="NU107" s="168"/>
      <c r="NV107" s="168"/>
      <c r="NW107" s="168"/>
      <c r="NX107" s="168"/>
      <c r="NY107" s="168"/>
      <c r="NZ107" s="168"/>
      <c r="OA107" s="168"/>
      <c r="OB107" s="168"/>
      <c r="OC107" s="168"/>
      <c r="OD107" s="168"/>
      <c r="OE107" s="168"/>
      <c r="OF107" s="168"/>
      <c r="OG107" s="168"/>
      <c r="OH107" s="168"/>
      <c r="OI107" s="168"/>
      <c r="OJ107" s="168"/>
      <c r="OK107" s="168"/>
      <c r="OL107" s="168"/>
      <c r="OM107" s="168"/>
      <c r="ON107" s="168"/>
      <c r="OO107" s="168"/>
      <c r="OP107" s="168"/>
      <c r="OQ107" s="168"/>
      <c r="OR107" s="168"/>
      <c r="OS107" s="168"/>
      <c r="OT107" s="168"/>
      <c r="OU107" s="168"/>
      <c r="OV107" s="168"/>
      <c r="OW107" s="168"/>
      <c r="OX107" s="168"/>
      <c r="OY107" s="168"/>
      <c r="OZ107" s="168"/>
      <c r="PA107" s="168"/>
      <c r="PB107" s="168"/>
      <c r="PC107" s="168"/>
      <c r="PD107" s="168"/>
      <c r="PE107" s="168"/>
      <c r="PF107" s="168"/>
      <c r="PG107" s="168"/>
      <c r="PH107" s="168"/>
      <c r="PI107" s="168"/>
      <c r="PJ107" s="168"/>
      <c r="PK107" s="168"/>
      <c r="PL107" s="168"/>
      <c r="PM107" s="168"/>
      <c r="PN107" s="168"/>
      <c r="PO107" s="168"/>
      <c r="PP107" s="168"/>
      <c r="PQ107" s="168"/>
      <c r="PR107" s="168"/>
      <c r="PS107" s="168"/>
      <c r="PT107" s="168"/>
      <c r="PU107" s="168"/>
      <c r="PV107" s="168"/>
      <c r="PW107" s="168"/>
      <c r="PX107" s="168"/>
      <c r="PY107" s="168"/>
      <c r="PZ107" s="168"/>
      <c r="QA107" s="168"/>
      <c r="QB107" s="168"/>
      <c r="QC107" s="168"/>
      <c r="QD107" s="168"/>
      <c r="QE107" s="168"/>
      <c r="QF107" s="168"/>
      <c r="QG107" s="168"/>
      <c r="QH107" s="168"/>
      <c r="QI107" s="168"/>
      <c r="QJ107" s="168"/>
      <c r="QK107" s="168"/>
      <c r="QL107" s="168"/>
      <c r="QM107" s="168"/>
      <c r="QN107" s="168"/>
      <c r="QO107" s="168"/>
      <c r="QP107" s="168"/>
      <c r="QQ107" s="168"/>
      <c r="QR107" s="168"/>
      <c r="QS107" s="168"/>
      <c r="QT107" s="168"/>
      <c r="QU107" s="168"/>
      <c r="QV107" s="168"/>
      <c r="QW107" s="168"/>
      <c r="QX107" s="168"/>
      <c r="QY107" s="168"/>
      <c r="QZ107" s="168"/>
      <c r="RA107" s="168"/>
      <c r="RB107" s="168"/>
      <c r="RC107" s="168"/>
      <c r="RD107" s="168"/>
      <c r="RE107" s="168"/>
      <c r="RF107" s="168"/>
      <c r="RG107" s="168"/>
      <c r="RH107" s="168"/>
      <c r="RI107" s="168"/>
      <c r="RJ107" s="168"/>
      <c r="RK107" s="168"/>
      <c r="RL107" s="168"/>
      <c r="RM107" s="168"/>
      <c r="RN107" s="168"/>
      <c r="RO107" s="168"/>
      <c r="RP107" s="168"/>
      <c r="RQ107" s="168"/>
      <c r="RR107" s="168"/>
      <c r="RS107" s="168"/>
      <c r="RT107" s="168"/>
      <c r="RU107" s="168"/>
      <c r="RV107" s="168"/>
      <c r="RW107" s="168"/>
      <c r="RX107" s="168"/>
      <c r="RY107" s="168"/>
      <c r="RZ107" s="168"/>
      <c r="SA107" s="168"/>
      <c r="SB107" s="168"/>
      <c r="SC107" s="168"/>
      <c r="SD107" s="168"/>
      <c r="SE107" s="168"/>
      <c r="SF107" s="168"/>
      <c r="SG107" s="168"/>
      <c r="SH107" s="168"/>
      <c r="SI107" s="168"/>
      <c r="SJ107" s="168"/>
      <c r="SK107" s="168"/>
      <c r="SL107" s="168"/>
      <c r="SM107" s="168"/>
      <c r="SN107" s="168"/>
      <c r="SO107" s="168"/>
      <c r="SP107" s="168"/>
      <c r="SQ107" s="168"/>
      <c r="SR107" s="168"/>
      <c r="SS107" s="168"/>
      <c r="ST107" s="168"/>
      <c r="SU107" s="168"/>
      <c r="SV107" s="168"/>
      <c r="SW107" s="168"/>
      <c r="SX107" s="168"/>
      <c r="SY107" s="168"/>
      <c r="SZ107" s="168"/>
      <c r="TA107" s="168"/>
      <c r="TB107" s="168"/>
      <c r="TC107" s="168"/>
      <c r="TD107" s="168"/>
      <c r="TE107" s="168"/>
      <c r="TF107" s="168"/>
      <c r="TG107" s="168"/>
      <c r="TH107" s="168"/>
      <c r="TI107" s="168"/>
      <c r="TJ107" s="168"/>
      <c r="TK107" s="168"/>
      <c r="TL107" s="168"/>
      <c r="TM107" s="168"/>
      <c r="TN107" s="168"/>
      <c r="TO107" s="168"/>
      <c r="TP107" s="168"/>
      <c r="TQ107" s="168"/>
      <c r="TR107" s="168"/>
      <c r="TS107" s="168"/>
      <c r="TT107" s="168"/>
      <c r="TU107" s="168"/>
      <c r="TV107" s="168"/>
      <c r="TW107" s="168"/>
      <c r="TX107" s="168"/>
      <c r="TY107" s="168"/>
      <c r="TZ107" s="168"/>
      <c r="UA107" s="168"/>
      <c r="UB107" s="168"/>
      <c r="UC107" s="168"/>
      <c r="UD107" s="168"/>
      <c r="UE107" s="168"/>
      <c r="UF107" s="168"/>
      <c r="UG107" s="168"/>
      <c r="UH107" s="168"/>
      <c r="UI107" s="168"/>
      <c r="UJ107" s="168"/>
      <c r="UK107" s="168"/>
      <c r="UL107" s="168"/>
      <c r="UM107" s="168"/>
      <c r="UN107" s="168"/>
      <c r="UO107" s="168"/>
      <c r="UP107" s="168"/>
      <c r="UQ107" s="168"/>
      <c r="UR107" s="168"/>
      <c r="US107" s="168"/>
      <c r="UT107" s="168"/>
      <c r="UU107" s="168"/>
      <c r="UV107" s="168"/>
      <c r="UW107" s="168"/>
      <c r="UX107" s="168"/>
      <c r="UY107" s="168"/>
      <c r="UZ107" s="168"/>
      <c r="VA107" s="168"/>
      <c r="VB107" s="168"/>
      <c r="VC107" s="168"/>
      <c r="VD107" s="168"/>
      <c r="VE107" s="168"/>
      <c r="VF107" s="168"/>
      <c r="VG107" s="168"/>
      <c r="VH107" s="168"/>
      <c r="VI107" s="168"/>
      <c r="VJ107" s="168"/>
      <c r="VK107" s="168"/>
      <c r="VL107" s="168"/>
      <c r="VM107" s="168"/>
      <c r="VN107" s="168"/>
      <c r="VO107" s="168"/>
      <c r="VP107" s="168"/>
      <c r="VQ107" s="168"/>
      <c r="VR107" s="168"/>
      <c r="VS107" s="168"/>
      <c r="VT107" s="168"/>
      <c r="VU107" s="168"/>
      <c r="VV107" s="168"/>
      <c r="VW107" s="168"/>
      <c r="VX107" s="168"/>
      <c r="VY107" s="168"/>
      <c r="VZ107" s="168"/>
      <c r="WA107" s="168"/>
      <c r="WB107" s="168"/>
      <c r="WC107" s="168"/>
      <c r="WD107" s="168"/>
      <c r="WE107" s="168"/>
      <c r="WF107" s="168"/>
      <c r="WG107" s="168"/>
      <c r="WH107" s="168"/>
      <c r="WI107" s="168"/>
      <c r="WJ107" s="168"/>
      <c r="WK107" s="168"/>
      <c r="WL107" s="168"/>
      <c r="WM107" s="168"/>
      <c r="WN107" s="168"/>
      <c r="WO107" s="168"/>
      <c r="WP107" s="168"/>
      <c r="WQ107" s="168"/>
      <c r="WR107" s="168"/>
      <c r="WS107" s="168"/>
      <c r="WT107" s="168"/>
      <c r="WU107" s="168"/>
      <c r="WV107" s="168"/>
      <c r="WW107" s="168"/>
      <c r="WX107" s="168"/>
      <c r="WY107" s="168"/>
      <c r="WZ107" s="168"/>
      <c r="XA107" s="168"/>
      <c r="XB107" s="168"/>
      <c r="XC107" s="168"/>
      <c r="XD107" s="168"/>
      <c r="XE107" s="168"/>
      <c r="XF107" s="168"/>
      <c r="XG107" s="168"/>
      <c r="XH107" s="168"/>
      <c r="XI107" s="168"/>
      <c r="XJ107" s="168"/>
      <c r="XK107" s="168"/>
      <c r="XL107" s="168"/>
      <c r="XM107" s="168"/>
      <c r="XN107" s="168"/>
      <c r="XO107" s="168"/>
      <c r="XP107" s="168"/>
      <c r="XQ107" s="168"/>
      <c r="XR107" s="168"/>
      <c r="XS107" s="168"/>
      <c r="XT107" s="168"/>
      <c r="XU107" s="168"/>
      <c r="XV107" s="168"/>
      <c r="XW107" s="168"/>
      <c r="XX107" s="168"/>
      <c r="XY107" s="168"/>
      <c r="XZ107" s="168"/>
      <c r="YA107" s="168"/>
      <c r="YB107" s="168"/>
      <c r="YC107" s="168"/>
      <c r="YD107" s="168"/>
      <c r="YE107" s="168"/>
      <c r="YF107" s="168"/>
      <c r="YG107" s="168"/>
      <c r="YH107" s="168"/>
      <c r="YI107" s="168"/>
      <c r="YJ107" s="168"/>
      <c r="YK107" s="168"/>
      <c r="YL107" s="168"/>
      <c r="YM107" s="168"/>
      <c r="YN107" s="168"/>
      <c r="YO107" s="168"/>
      <c r="YP107" s="168"/>
      <c r="YQ107" s="168"/>
      <c r="YR107" s="168"/>
      <c r="YS107" s="168"/>
      <c r="YT107" s="168"/>
      <c r="YU107" s="168"/>
      <c r="YV107" s="168"/>
      <c r="YW107" s="168"/>
      <c r="YX107" s="168"/>
      <c r="YY107" s="168"/>
      <c r="YZ107" s="168"/>
      <c r="ZA107" s="168"/>
      <c r="ZB107" s="168"/>
      <c r="ZC107" s="168"/>
      <c r="ZD107" s="168"/>
      <c r="ZE107" s="168"/>
      <c r="ZF107" s="168"/>
      <c r="ZG107" s="168"/>
      <c r="ZH107" s="168"/>
      <c r="ZI107" s="168"/>
      <c r="ZJ107" s="168"/>
      <c r="ZK107" s="168"/>
      <c r="ZL107" s="168"/>
      <c r="ZM107" s="168"/>
      <c r="ZN107" s="168"/>
      <c r="ZO107" s="168"/>
      <c r="ZP107" s="168"/>
      <c r="ZQ107" s="168"/>
      <c r="ZR107" s="168"/>
      <c r="ZS107" s="168"/>
      <c r="ZT107" s="168"/>
      <c r="ZU107" s="168"/>
      <c r="ZV107" s="168"/>
      <c r="ZW107" s="168"/>
      <c r="ZX107" s="168"/>
      <c r="ZY107" s="168"/>
      <c r="ZZ107" s="168"/>
      <c r="AAA107" s="168"/>
      <c r="AAB107" s="168"/>
      <c r="AAC107" s="168"/>
      <c r="AAD107" s="168"/>
      <c r="AAE107" s="168"/>
      <c r="AAF107" s="168"/>
      <c r="AAG107" s="168"/>
      <c r="AAH107" s="168"/>
      <c r="AAI107" s="168"/>
      <c r="AAJ107" s="168"/>
      <c r="AAK107" s="168"/>
      <c r="AAL107" s="168"/>
      <c r="AAM107" s="168"/>
      <c r="AAN107" s="168"/>
      <c r="AAO107" s="168"/>
      <c r="AAP107" s="168"/>
      <c r="AAQ107" s="168"/>
      <c r="AAR107" s="168"/>
      <c r="AAS107" s="168"/>
      <c r="AAT107" s="168"/>
      <c r="AAU107" s="168"/>
      <c r="AAV107" s="168"/>
      <c r="AAW107" s="168"/>
      <c r="AAX107" s="168"/>
      <c r="AAY107" s="168"/>
      <c r="AAZ107" s="168"/>
      <c r="ABA107" s="168"/>
      <c r="ABB107" s="168"/>
      <c r="ABC107" s="168"/>
      <c r="ABD107" s="168"/>
      <c r="ABE107" s="168"/>
      <c r="ABF107" s="168"/>
      <c r="ABG107" s="168"/>
      <c r="ABH107" s="168"/>
      <c r="ABI107" s="168"/>
      <c r="ABJ107" s="168"/>
      <c r="ABK107" s="168"/>
      <c r="ABL107" s="168"/>
      <c r="ABM107" s="168"/>
      <c r="ABN107" s="168"/>
      <c r="ABO107" s="168"/>
      <c r="ABP107" s="168"/>
      <c r="ABQ107" s="168"/>
      <c r="ABR107" s="168"/>
      <c r="ABS107" s="168"/>
      <c r="ABT107" s="168"/>
      <c r="ABU107" s="168"/>
      <c r="ABV107" s="168"/>
      <c r="ABW107" s="168"/>
      <c r="ABX107" s="168"/>
      <c r="ABY107" s="168"/>
      <c r="ABZ107" s="168"/>
      <c r="ACA107" s="168"/>
      <c r="ACB107" s="168"/>
      <c r="ACC107" s="168"/>
      <c r="ACD107" s="168"/>
      <c r="ACE107" s="168"/>
      <c r="ACF107" s="168"/>
      <c r="ACG107" s="168"/>
      <c r="ACH107" s="168"/>
      <c r="ACI107" s="168"/>
      <c r="ACJ107" s="168"/>
      <c r="ACK107" s="168"/>
      <c r="ACL107" s="168"/>
      <c r="ACM107" s="168"/>
      <c r="ACN107" s="168"/>
      <c r="ACO107" s="168"/>
      <c r="ACP107" s="168"/>
      <c r="ACQ107" s="168"/>
      <c r="ACR107" s="168"/>
      <c r="ACS107" s="168"/>
      <c r="ACT107" s="168"/>
      <c r="ACU107" s="168"/>
      <c r="ACV107" s="168"/>
      <c r="ACW107" s="168"/>
      <c r="ACX107" s="168"/>
      <c r="ACY107" s="168"/>
      <c r="ACZ107" s="168"/>
      <c r="ADA107" s="168"/>
      <c r="ADB107" s="168"/>
      <c r="ADC107" s="168"/>
      <c r="ADD107" s="168"/>
      <c r="ADE107" s="168"/>
      <c r="ADF107" s="168"/>
      <c r="ADG107" s="168"/>
      <c r="ADH107" s="168"/>
      <c r="ADI107" s="168"/>
      <c r="ADJ107" s="168"/>
      <c r="ADK107" s="168"/>
      <c r="ADL107" s="168"/>
      <c r="ADM107" s="168"/>
      <c r="ADN107" s="168"/>
      <c r="ADO107" s="168"/>
      <c r="ADP107" s="168"/>
      <c r="ADQ107" s="168"/>
      <c r="ADR107" s="168"/>
      <c r="ADS107" s="168"/>
      <c r="ADT107" s="168"/>
      <c r="ADU107" s="168"/>
      <c r="ADV107" s="168"/>
      <c r="ADW107" s="168"/>
      <c r="ADX107" s="168"/>
      <c r="ADY107" s="168"/>
      <c r="ADZ107" s="168"/>
      <c r="AEA107" s="168"/>
      <c r="AEB107" s="168"/>
      <c r="AEC107" s="168"/>
      <c r="AED107" s="168"/>
      <c r="AEE107" s="168"/>
      <c r="AEF107" s="168"/>
      <c r="AEG107" s="168"/>
      <c r="AEH107" s="168"/>
      <c r="AEI107" s="168"/>
      <c r="AEJ107" s="168"/>
      <c r="AEK107" s="168"/>
      <c r="AEL107" s="168"/>
      <c r="AEM107" s="168"/>
      <c r="AEN107" s="168"/>
      <c r="AEO107" s="168"/>
      <c r="AEP107" s="168"/>
      <c r="AEQ107" s="168"/>
      <c r="AER107" s="168"/>
      <c r="AES107" s="168"/>
      <c r="AET107" s="168"/>
      <c r="AEU107" s="168"/>
      <c r="AEV107" s="168"/>
      <c r="AEW107" s="168"/>
      <c r="AEX107" s="168"/>
      <c r="AEY107" s="168"/>
      <c r="AEZ107" s="168"/>
      <c r="AFA107" s="168"/>
      <c r="AFB107" s="168"/>
      <c r="AFC107" s="168"/>
      <c r="AFD107" s="168"/>
      <c r="AFE107" s="168"/>
      <c r="AFF107" s="168"/>
      <c r="AFG107" s="168"/>
      <c r="AFH107" s="168"/>
      <c r="AFI107" s="168"/>
      <c r="AFJ107" s="168"/>
      <c r="AFK107" s="168"/>
      <c r="AFL107" s="168"/>
      <c r="AFM107" s="168"/>
      <c r="AFN107" s="168"/>
      <c r="AFO107" s="168"/>
      <c r="AFP107" s="168"/>
      <c r="AFQ107" s="168"/>
      <c r="AFR107" s="168"/>
      <c r="AFS107" s="168"/>
      <c r="AFT107" s="168"/>
      <c r="AFU107" s="168"/>
      <c r="AFV107" s="168"/>
      <c r="AFW107" s="168"/>
      <c r="AFX107" s="168"/>
      <c r="AFY107" s="168"/>
      <c r="AFZ107" s="168"/>
      <c r="AGA107" s="168"/>
      <c r="AGB107" s="168"/>
      <c r="AGC107" s="168"/>
      <c r="AGD107" s="168"/>
      <c r="AGE107" s="168"/>
      <c r="AGF107" s="168"/>
      <c r="AGG107" s="168"/>
      <c r="AGH107" s="168"/>
      <c r="AGI107" s="168"/>
      <c r="AGJ107" s="168"/>
      <c r="AGK107" s="168"/>
      <c r="AGL107" s="168"/>
      <c r="AGM107" s="168"/>
      <c r="AGN107" s="168"/>
      <c r="AGO107" s="168"/>
      <c r="AGP107" s="168"/>
      <c r="AGQ107" s="168"/>
      <c r="AGR107" s="168"/>
      <c r="AGS107" s="168"/>
      <c r="AGT107" s="168"/>
      <c r="AGU107" s="168"/>
      <c r="AGV107" s="168"/>
      <c r="AGW107" s="168"/>
      <c r="AGX107" s="168"/>
      <c r="AGY107" s="168"/>
      <c r="AGZ107" s="168"/>
      <c r="AHA107" s="168"/>
      <c r="AHB107" s="168"/>
      <c r="AHC107" s="168"/>
      <c r="AHD107" s="168"/>
      <c r="AHE107" s="168"/>
      <c r="AHF107" s="168"/>
      <c r="AHG107" s="168"/>
      <c r="AHH107" s="168"/>
      <c r="AHI107" s="168"/>
      <c r="AHJ107" s="168"/>
      <c r="AHK107" s="168"/>
      <c r="AHL107" s="168"/>
      <c r="AHM107" s="168"/>
      <c r="AHN107" s="168"/>
      <c r="AHO107" s="168"/>
      <c r="AHP107" s="168"/>
      <c r="AHQ107" s="168"/>
      <c r="AHR107" s="168"/>
      <c r="AHS107" s="168"/>
      <c r="AHT107" s="168"/>
      <c r="AHU107" s="168"/>
      <c r="AHV107" s="168"/>
      <c r="AHW107" s="168"/>
      <c r="AHX107" s="168"/>
      <c r="AHY107" s="168"/>
      <c r="AHZ107" s="168"/>
      <c r="AIA107" s="168"/>
      <c r="AIB107" s="168"/>
      <c r="AIC107" s="168"/>
      <c r="AID107" s="168"/>
      <c r="AIE107" s="168"/>
      <c r="AIF107" s="168"/>
      <c r="AIG107" s="168"/>
      <c r="AIH107" s="168"/>
      <c r="AII107" s="168"/>
      <c r="AIJ107" s="168"/>
      <c r="AIK107" s="168"/>
      <c r="AIL107" s="168"/>
      <c r="AIM107" s="168"/>
      <c r="AIN107" s="168"/>
      <c r="AIO107" s="168"/>
      <c r="AIP107" s="168"/>
      <c r="AIQ107" s="168"/>
      <c r="AIR107" s="168"/>
      <c r="AIS107" s="168"/>
      <c r="AIT107" s="168"/>
      <c r="AIU107" s="168"/>
      <c r="AIV107" s="168"/>
      <c r="AIW107" s="168"/>
      <c r="AIX107" s="168"/>
      <c r="AIY107" s="168"/>
      <c r="AIZ107" s="168"/>
      <c r="AJA107" s="168"/>
      <c r="AJB107" s="168"/>
      <c r="AJC107" s="168"/>
      <c r="AJD107" s="168"/>
      <c r="AJE107" s="168"/>
      <c r="AJF107" s="168"/>
      <c r="AJG107" s="168"/>
      <c r="AJH107" s="168"/>
      <c r="AJI107" s="168"/>
      <c r="AJJ107" s="168"/>
      <c r="AJK107" s="168"/>
      <c r="AJL107" s="168"/>
      <c r="AJM107" s="168"/>
      <c r="AJN107" s="168"/>
      <c r="AJO107" s="168"/>
      <c r="AJP107" s="168"/>
      <c r="AJQ107" s="168"/>
      <c r="AJR107" s="168"/>
      <c r="AJS107" s="168"/>
      <c r="AJT107" s="168"/>
      <c r="AJU107" s="168"/>
      <c r="AJV107" s="168"/>
      <c r="AJW107" s="168"/>
      <c r="AJX107" s="168"/>
      <c r="AJY107" s="168"/>
      <c r="AJZ107" s="168"/>
      <c r="AKA107" s="168"/>
      <c r="AKB107" s="168"/>
      <c r="AKC107" s="168"/>
      <c r="AKD107" s="168"/>
      <c r="AKE107" s="168"/>
      <c r="AKF107" s="168"/>
      <c r="AKG107" s="168"/>
      <c r="AKH107" s="168"/>
      <c r="AKI107" s="168"/>
      <c r="AKJ107" s="168"/>
      <c r="AKK107" s="168"/>
      <c r="AKL107" s="168"/>
      <c r="AKM107" s="168"/>
      <c r="AKN107" s="168"/>
      <c r="AKO107" s="168"/>
      <c r="AKP107" s="168"/>
      <c r="AKQ107" s="168"/>
      <c r="AKR107" s="168"/>
      <c r="AKS107" s="168"/>
      <c r="AKT107" s="168"/>
      <c r="AKU107" s="168"/>
      <c r="AKV107" s="168"/>
      <c r="AKW107" s="168"/>
      <c r="AKX107" s="168"/>
      <c r="AKY107" s="168"/>
      <c r="AKZ107" s="168"/>
      <c r="ALA107" s="168"/>
      <c r="ALB107" s="168"/>
      <c r="ALC107" s="168"/>
      <c r="ALD107" s="168"/>
      <c r="ALE107" s="168"/>
      <c r="ALF107" s="168"/>
      <c r="ALG107" s="168"/>
      <c r="ALH107" s="168"/>
      <c r="ALI107" s="168"/>
      <c r="ALJ107" s="168"/>
      <c r="ALK107" s="168"/>
      <c r="ALL107" s="168"/>
      <c r="ALM107" s="168"/>
      <c r="ALN107" s="168"/>
      <c r="ALO107" s="168"/>
      <c r="ALP107" s="168"/>
      <c r="ALQ107" s="168"/>
      <c r="ALR107" s="168"/>
      <c r="ALS107" s="168"/>
      <c r="ALT107" s="168"/>
      <c r="ALU107" s="168"/>
      <c r="ALV107" s="168"/>
      <c r="ALW107" s="168"/>
      <c r="ALX107" s="168"/>
      <c r="ALY107" s="168"/>
      <c r="ALZ107" s="168"/>
      <c r="AMA107" s="168"/>
      <c r="AMB107" s="168"/>
      <c r="AMC107" s="168"/>
      <c r="AMD107" s="168"/>
      <c r="AME107" s="168"/>
      <c r="AMF107" s="168"/>
      <c r="AMG107" s="168"/>
      <c r="AMH107" s="168"/>
      <c r="AMI107" s="168"/>
      <c r="AMJ107" s="168"/>
      <c r="AMK107" s="168"/>
    </row>
    <row r="108" spans="1:1025">
      <c r="E108" s="264"/>
      <c r="F108" s="264"/>
      <c r="G108" s="265"/>
      <c r="H108" s="264"/>
      <c r="I108" s="264"/>
    </row>
    <row r="109" spans="1:1025">
      <c r="E109" s="264"/>
      <c r="F109" s="264"/>
      <c r="G109" s="265"/>
      <c r="H109" s="264"/>
      <c r="I109" s="264"/>
    </row>
    <row r="114" spans="6:11">
      <c r="F114" s="268"/>
      <c r="G114" s="268"/>
      <c r="H114" s="269"/>
      <c r="I114" s="269"/>
      <c r="J114" s="269"/>
      <c r="K114" s="269"/>
    </row>
    <row r="115" spans="6:11">
      <c r="F115" s="268"/>
      <c r="G115" s="268"/>
      <c r="H115" s="269"/>
      <c r="I115" s="269"/>
      <c r="J115" s="269"/>
      <c r="K115" s="269"/>
    </row>
  </sheetData>
  <mergeCells count="73">
    <mergeCell ref="K76:P76"/>
    <mergeCell ref="Q76:Q78"/>
    <mergeCell ref="F77:F78"/>
    <mergeCell ref="G77:G78"/>
    <mergeCell ref="H77:I77"/>
    <mergeCell ref="J77:J78"/>
    <mergeCell ref="K77:K78"/>
    <mergeCell ref="L77:L78"/>
    <mergeCell ref="M77:M78"/>
    <mergeCell ref="N77:O77"/>
    <mergeCell ref="P77:P78"/>
    <mergeCell ref="B76:B78"/>
    <mergeCell ref="C76:C78"/>
    <mergeCell ref="D76:D78"/>
    <mergeCell ref="E76:E78"/>
    <mergeCell ref="F76:J76"/>
    <mergeCell ref="K51:P51"/>
    <mergeCell ref="Q51:Q53"/>
    <mergeCell ref="F52:F53"/>
    <mergeCell ref="G52:G53"/>
    <mergeCell ref="H52:I52"/>
    <mergeCell ref="J52:J53"/>
    <mergeCell ref="K52:K53"/>
    <mergeCell ref="L52:L53"/>
    <mergeCell ref="M52:M53"/>
    <mergeCell ref="N52:O52"/>
    <mergeCell ref="P52:P53"/>
    <mergeCell ref="B51:B53"/>
    <mergeCell ref="C51:C53"/>
    <mergeCell ref="D51:D53"/>
    <mergeCell ref="E51:E53"/>
    <mergeCell ref="F51:J51"/>
    <mergeCell ref="K30:P30"/>
    <mergeCell ref="Q30:Q32"/>
    <mergeCell ref="F31:F32"/>
    <mergeCell ref="G31:G32"/>
    <mergeCell ref="H31:I31"/>
    <mergeCell ref="J31:J32"/>
    <mergeCell ref="K31:K32"/>
    <mergeCell ref="L31:L32"/>
    <mergeCell ref="M31:M32"/>
    <mergeCell ref="N31:O31"/>
    <mergeCell ref="P31:P32"/>
    <mergeCell ref="B30:B32"/>
    <mergeCell ref="C30:C32"/>
    <mergeCell ref="D30:D32"/>
    <mergeCell ref="E30:E32"/>
    <mergeCell ref="F30:J30"/>
    <mergeCell ref="J9:J10"/>
    <mergeCell ref="K9:K10"/>
    <mergeCell ref="M4:Q4"/>
    <mergeCell ref="K2:Q2"/>
    <mergeCell ref="K3:Q3"/>
    <mergeCell ref="L9:L10"/>
    <mergeCell ref="M9:M10"/>
    <mergeCell ref="N9:O9"/>
    <mergeCell ref="P9:P10"/>
    <mergeCell ref="F114:G114"/>
    <mergeCell ref="F115:G115"/>
    <mergeCell ref="L1:Q1"/>
    <mergeCell ref="B5:Q5"/>
    <mergeCell ref="B6:C6"/>
    <mergeCell ref="B7:C7"/>
    <mergeCell ref="B8:B10"/>
    <mergeCell ref="C8:C10"/>
    <mergeCell ref="D8:D10"/>
    <mergeCell ref="E8:E10"/>
    <mergeCell ref="F8:J8"/>
    <mergeCell ref="K8:P8"/>
    <mergeCell ref="Q8:Q10"/>
    <mergeCell ref="F9:F10"/>
    <mergeCell ref="G9:G10"/>
    <mergeCell ref="H9:I9"/>
  </mergeCells>
  <pageMargins left="0.7" right="0.7" top="0.75" bottom="0.75" header="0.51180555555555496" footer="0.51180555555555496"/>
  <pageSetup paperSize="9" scale="65" firstPageNumber="0" orientation="landscape" r:id="rId1"/>
  <rowBreaks count="3" manualBreakCount="3">
    <brk id="29" min="1" max="16" man="1"/>
    <brk id="50" min="1" max="16" man="1"/>
    <brk id="75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 3</vt:lpstr>
      <vt:lpstr>'додаток 1 '!Область_печати</vt:lpstr>
      <vt:lpstr>'додаток 2'!Область_печати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2024-02-01T09:10:35Z</cp:lastPrinted>
  <dcterms:created xsi:type="dcterms:W3CDTF">2006-09-16T00:00:00Z</dcterms:created>
  <dcterms:modified xsi:type="dcterms:W3CDTF">2024-02-01T12:27:25Z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