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erverdoc\Shared\silenko.o\Т. Діброва\РІШЕННЯ СЕСІЙ\ріш 2026\№ 97-3_1302226_Ріш про викон бюдж 2025\"/>
    </mc:Choice>
  </mc:AlternateContent>
  <xr:revisionPtr revIDLastSave="0" documentId="8_{5E83FC20-D0C9-41AC-876B-CFD5FBAB33D5}" xr6:coauthVersionLast="47" xr6:coauthVersionMax="47" xr10:uidLastSave="{00000000-0000-0000-0000-000000000000}"/>
  <bookViews>
    <workbookView xWindow="-120" yWindow="-120" windowWidth="29040" windowHeight="15840" tabRatio="500" activeTab="1" xr2:uid="{D360F5D5-EE6A-443D-9B00-268B0ADC5D07}"/>
  </bookViews>
  <sheets>
    <sheet name="Диаграмма1" sheetId="2" r:id="rId1"/>
    <sheet name="дод6" sheetId="1" r:id="rId2"/>
  </sheets>
  <definedNames>
    <definedName name="Excel_BuiltIn_Print_Area" localSheetId="1">дод6!$A$1:$L$155</definedName>
    <definedName name="_xlnm.Print_Area" localSheetId="1">дод6!$B$1:$K$155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4" i="1" l="1"/>
  <c r="I72" i="1"/>
  <c r="G15" i="1"/>
  <c r="G14" i="1"/>
  <c r="H15" i="1"/>
  <c r="H14" i="1"/>
  <c r="I15" i="1"/>
  <c r="I14" i="1"/>
  <c r="F16" i="1"/>
  <c r="F15" i="1"/>
  <c r="F14" i="1"/>
  <c r="G19" i="1"/>
  <c r="F19" i="1"/>
  <c r="H19" i="1"/>
  <c r="H18" i="1"/>
  <c r="H17" i="1"/>
  <c r="I19" i="1"/>
  <c r="I18" i="1"/>
  <c r="H23" i="1"/>
  <c r="I23" i="1"/>
  <c r="E24" i="1"/>
  <c r="G24" i="1"/>
  <c r="G23" i="1"/>
  <c r="H26" i="1"/>
  <c r="I26" i="1"/>
  <c r="G27" i="1"/>
  <c r="G26" i="1"/>
  <c r="H28" i="1"/>
  <c r="I28" i="1"/>
  <c r="E29" i="1"/>
  <c r="G29" i="1"/>
  <c r="G28" i="1"/>
  <c r="H30" i="1"/>
  <c r="I30" i="1"/>
  <c r="E31" i="1"/>
  <c r="E47" i="1"/>
  <c r="G31" i="1"/>
  <c r="G30" i="1"/>
  <c r="G32" i="1"/>
  <c r="H32" i="1"/>
  <c r="F36" i="1"/>
  <c r="F32" i="1"/>
  <c r="I36" i="1"/>
  <c r="I32" i="1"/>
  <c r="H37" i="1"/>
  <c r="G38" i="1"/>
  <c r="G37" i="1"/>
  <c r="I38" i="1"/>
  <c r="I37" i="1"/>
  <c r="H39" i="1"/>
  <c r="G40" i="1"/>
  <c r="G39" i="1"/>
  <c r="H41" i="1"/>
  <c r="H25" i="1"/>
  <c r="I41" i="1"/>
  <c r="G42" i="1"/>
  <c r="G41" i="1"/>
  <c r="H43" i="1"/>
  <c r="G47" i="1"/>
  <c r="F47" i="1"/>
  <c r="I47" i="1"/>
  <c r="F48" i="1"/>
  <c r="J48" i="1"/>
  <c r="G49" i="1"/>
  <c r="F49" i="1"/>
  <c r="J49" i="1"/>
  <c r="H51" i="1"/>
  <c r="H50" i="1"/>
  <c r="I51" i="1"/>
  <c r="I50" i="1"/>
  <c r="G52" i="1"/>
  <c r="F52" i="1"/>
  <c r="G54" i="1"/>
  <c r="G53" i="1"/>
  <c r="H54" i="1"/>
  <c r="H53" i="1"/>
  <c r="F55" i="1"/>
  <c r="F54" i="1"/>
  <c r="F53" i="1"/>
  <c r="H60" i="1"/>
  <c r="H56" i="1"/>
  <c r="I60" i="1"/>
  <c r="I56" i="1"/>
  <c r="G62" i="1"/>
  <c r="F62" i="1"/>
  <c r="J62" i="1"/>
  <c r="G64" i="1"/>
  <c r="H64" i="1"/>
  <c r="I64" i="1"/>
  <c r="F65" i="1"/>
  <c r="J65" i="1"/>
  <c r="J64" i="1"/>
  <c r="G66" i="1"/>
  <c r="I66" i="1"/>
  <c r="H67" i="1"/>
  <c r="F67" i="1"/>
  <c r="G68" i="1"/>
  <c r="H72" i="1"/>
  <c r="F72" i="1"/>
  <c r="I68" i="1"/>
  <c r="G73" i="1"/>
  <c r="I73" i="1"/>
  <c r="H74" i="1"/>
  <c r="F74" i="1"/>
  <c r="F73" i="1"/>
  <c r="G75" i="1"/>
  <c r="G63" i="1"/>
  <c r="H75" i="1"/>
  <c r="I75" i="1"/>
  <c r="F76" i="1"/>
  <c r="F75" i="1"/>
  <c r="H78" i="1"/>
  <c r="I78" i="1"/>
  <c r="G79" i="1"/>
  <c r="F79" i="1"/>
  <c r="H80" i="1"/>
  <c r="I80" i="1"/>
  <c r="G81" i="1"/>
  <c r="F81" i="1"/>
  <c r="H85" i="1"/>
  <c r="I85" i="1"/>
  <c r="G86" i="1"/>
  <c r="F86" i="1"/>
  <c r="H90" i="1"/>
  <c r="H89" i="1"/>
  <c r="I90" i="1"/>
  <c r="I89" i="1"/>
  <c r="G91" i="1"/>
  <c r="F91" i="1"/>
  <c r="G93" i="1"/>
  <c r="H93" i="1"/>
  <c r="I93" i="1"/>
  <c r="F94" i="1"/>
  <c r="F93" i="1"/>
  <c r="G95" i="1"/>
  <c r="H95" i="1"/>
  <c r="I95" i="1"/>
  <c r="F96" i="1"/>
  <c r="F95" i="1"/>
  <c r="H103" i="1"/>
  <c r="H102" i="1"/>
  <c r="G104" i="1"/>
  <c r="F104" i="1"/>
  <c r="I104" i="1"/>
  <c r="G105" i="1"/>
  <c r="F105" i="1"/>
  <c r="I105" i="1"/>
  <c r="I103" i="1"/>
  <c r="I102" i="1"/>
  <c r="H110" i="1"/>
  <c r="H106" i="1"/>
  <c r="I110" i="1"/>
  <c r="I106" i="1"/>
  <c r="G111" i="1"/>
  <c r="F111" i="1"/>
  <c r="F110" i="1"/>
  <c r="F106" i="1"/>
  <c r="H113" i="1"/>
  <c r="I113" i="1"/>
  <c r="G114" i="1"/>
  <c r="F114" i="1"/>
  <c r="J114" i="1"/>
  <c r="J113" i="1"/>
  <c r="G115" i="1"/>
  <c r="H115" i="1"/>
  <c r="I115" i="1"/>
  <c r="F116" i="1"/>
  <c r="J116" i="1"/>
  <c r="J115" i="1"/>
  <c r="H117" i="1"/>
  <c r="I117" i="1"/>
  <c r="G118" i="1"/>
  <c r="G117" i="1"/>
  <c r="G122" i="1"/>
  <c r="G121" i="1"/>
  <c r="G120" i="1"/>
  <c r="G119" i="1"/>
  <c r="H122" i="1"/>
  <c r="I122" i="1"/>
  <c r="E126" i="1"/>
  <c r="F126" i="1"/>
  <c r="J126" i="1"/>
  <c r="E128" i="1"/>
  <c r="G128" i="1"/>
  <c r="F128" i="1"/>
  <c r="I128" i="1"/>
  <c r="I127" i="1"/>
  <c r="E129" i="1"/>
  <c r="F129" i="1"/>
  <c r="J129" i="1"/>
  <c r="F130" i="1"/>
  <c r="J130" i="1"/>
  <c r="F131" i="1"/>
  <c r="J131" i="1"/>
  <c r="H132" i="1"/>
  <c r="F132" i="1"/>
  <c r="G136" i="1"/>
  <c r="H136" i="1"/>
  <c r="F136" i="1"/>
  <c r="J136" i="1"/>
  <c r="G137" i="1"/>
  <c r="I137" i="1"/>
  <c r="F138" i="1"/>
  <c r="J138" i="1"/>
  <c r="F139" i="1"/>
  <c r="J139" i="1"/>
  <c r="F140" i="1"/>
  <c r="J140" i="1"/>
  <c r="F141" i="1"/>
  <c r="J141" i="1"/>
  <c r="F142" i="1"/>
  <c r="J142" i="1"/>
  <c r="F143" i="1"/>
  <c r="J143" i="1"/>
  <c r="F144" i="1"/>
  <c r="J144" i="1"/>
  <c r="F148" i="1"/>
  <c r="J148" i="1"/>
  <c r="F149" i="1"/>
  <c r="J149" i="1"/>
  <c r="F150" i="1"/>
  <c r="J150" i="1"/>
  <c r="H151" i="1"/>
  <c r="H137" i="1"/>
  <c r="F152" i="1"/>
  <c r="J152" i="1"/>
  <c r="H92" i="1"/>
  <c r="F24" i="1"/>
  <c r="F23" i="1"/>
  <c r="F27" i="1"/>
  <c r="J27" i="1"/>
  <c r="J26" i="1"/>
  <c r="J96" i="1"/>
  <c r="J95" i="1"/>
  <c r="H68" i="1"/>
  <c r="G51" i="1"/>
  <c r="G50" i="1"/>
  <c r="H77" i="1"/>
  <c r="J16" i="1"/>
  <c r="J15" i="1"/>
  <c r="J14" i="1"/>
  <c r="F31" i="1"/>
  <c r="J31" i="1"/>
  <c r="J30" i="1"/>
  <c r="G110" i="1"/>
  <c r="G106" i="1"/>
  <c r="G90" i="1"/>
  <c r="G89" i="1"/>
  <c r="H112" i="1"/>
  <c r="J94" i="1"/>
  <c r="J93" i="1"/>
  <c r="G92" i="1"/>
  <c r="F151" i="1"/>
  <c r="J151" i="1"/>
  <c r="G127" i="1"/>
  <c r="F118" i="1"/>
  <c r="I112" i="1"/>
  <c r="I77" i="1"/>
  <c r="I43" i="1"/>
  <c r="J74" i="1"/>
  <c r="J73" i="1"/>
  <c r="F64" i="1"/>
  <c r="F115" i="1"/>
  <c r="H73" i="1"/>
  <c r="G113" i="1"/>
  <c r="F42" i="1"/>
  <c r="F41" i="1"/>
  <c r="F40" i="1"/>
  <c r="F39" i="1"/>
  <c r="F117" i="1"/>
  <c r="J118" i="1"/>
  <c r="J117" i="1"/>
  <c r="J42" i="1"/>
  <c r="J41" i="1"/>
  <c r="F18" i="1"/>
  <c r="F17" i="1"/>
  <c r="J19" i="1"/>
  <c r="J18" i="1"/>
  <c r="J24" i="1"/>
  <c r="J23" i="1"/>
  <c r="J128" i="1"/>
  <c r="J105" i="1"/>
  <c r="I63" i="1"/>
  <c r="I17" i="1"/>
  <c r="H66" i="1"/>
  <c r="H63" i="1"/>
  <c r="H13" i="1"/>
  <c r="H12" i="1"/>
  <c r="G18" i="1"/>
  <c r="I92" i="1"/>
  <c r="F38" i="1"/>
  <c r="G88" i="1"/>
  <c r="G87" i="1"/>
  <c r="G43" i="1"/>
  <c r="H88" i="1"/>
  <c r="H87" i="1"/>
  <c r="F78" i="1"/>
  <c r="J79" i="1"/>
  <c r="J78" i="1"/>
  <c r="J81" i="1"/>
  <c r="J80" i="1"/>
  <c r="F80" i="1"/>
  <c r="J91" i="1"/>
  <c r="J90" i="1"/>
  <c r="J89" i="1"/>
  <c r="F90" i="1"/>
  <c r="F89" i="1"/>
  <c r="G25" i="1"/>
  <c r="F26" i="1"/>
  <c r="G85" i="1"/>
  <c r="F113" i="1"/>
  <c r="F112" i="1"/>
  <c r="J112" i="1"/>
  <c r="J38" i="1"/>
  <c r="J37" i="1"/>
  <c r="J111" i="1"/>
  <c r="J110" i="1"/>
  <c r="J106" i="1"/>
  <c r="E42" i="1"/>
  <c r="G112" i="1"/>
  <c r="I88" i="1"/>
  <c r="G61" i="1"/>
  <c r="G60" i="1"/>
  <c r="G56" i="1"/>
  <c r="G78" i="1"/>
  <c r="J76" i="1"/>
  <c r="J75" i="1"/>
  <c r="F122" i="1"/>
  <c r="J122" i="1"/>
  <c r="I101" i="1"/>
  <c r="F137" i="1"/>
  <c r="J137" i="1"/>
  <c r="G103" i="1"/>
  <c r="G102" i="1"/>
  <c r="F29" i="1"/>
  <c r="G80" i="1"/>
  <c r="H101" i="1"/>
  <c r="H100" i="1"/>
  <c r="J36" i="1"/>
  <c r="J32" i="1"/>
  <c r="I121" i="1"/>
  <c r="I25" i="1"/>
  <c r="G17" i="1"/>
  <c r="J86" i="1"/>
  <c r="J85" i="1"/>
  <c r="F85" i="1"/>
  <c r="F43" i="1"/>
  <c r="J43" i="1"/>
  <c r="J47" i="1"/>
  <c r="I87" i="1"/>
  <c r="F68" i="1"/>
  <c r="J72" i="1"/>
  <c r="J68" i="1"/>
  <c r="F51" i="1"/>
  <c r="F50" i="1"/>
  <c r="J52" i="1"/>
  <c r="J51" i="1"/>
  <c r="J50" i="1"/>
  <c r="I100" i="1"/>
  <c r="J104" i="1"/>
  <c r="F103" i="1"/>
  <c r="I120" i="1"/>
  <c r="J132" i="1"/>
  <c r="F127" i="1"/>
  <c r="J127" i="1"/>
  <c r="F92" i="1"/>
  <c r="J92" i="1"/>
  <c r="J67" i="1"/>
  <c r="J66" i="1"/>
  <c r="F66" i="1"/>
  <c r="F63" i="1"/>
  <c r="I13" i="1"/>
  <c r="J17" i="1"/>
  <c r="F30" i="1"/>
  <c r="F37" i="1"/>
  <c r="F61" i="1"/>
  <c r="H127" i="1"/>
  <c r="H121" i="1"/>
  <c r="H120" i="1"/>
  <c r="H119" i="1"/>
  <c r="J63" i="1"/>
  <c r="G101" i="1"/>
  <c r="G100" i="1"/>
  <c r="H153" i="1"/>
  <c r="F25" i="1"/>
  <c r="J25" i="1"/>
  <c r="G77" i="1"/>
  <c r="G13" i="1"/>
  <c r="G12" i="1"/>
  <c r="G153" i="1"/>
  <c r="F77" i="1"/>
  <c r="J77" i="1"/>
  <c r="F28" i="1"/>
  <c r="J29" i="1"/>
  <c r="J28" i="1"/>
  <c r="J61" i="1"/>
  <c r="J60" i="1"/>
  <c r="J56" i="1"/>
  <c r="F60" i="1"/>
  <c r="F56" i="1"/>
  <c r="F121" i="1"/>
  <c r="F88" i="1"/>
  <c r="I12" i="1"/>
  <c r="I119" i="1"/>
  <c r="F101" i="1"/>
  <c r="F102" i="1"/>
  <c r="J102" i="1"/>
  <c r="J103" i="1"/>
  <c r="F13" i="1"/>
  <c r="F87" i="1"/>
  <c r="J87" i="1"/>
  <c r="J88" i="1"/>
  <c r="F100" i="1"/>
  <c r="J100" i="1"/>
  <c r="J101" i="1"/>
  <c r="I153" i="1"/>
  <c r="F120" i="1"/>
  <c r="J121" i="1"/>
  <c r="F12" i="1"/>
  <c r="J13" i="1"/>
  <c r="J12" i="1"/>
  <c r="F119" i="1"/>
  <c r="J120" i="1"/>
  <c r="F153" i="1"/>
  <c r="J153" i="1"/>
  <c r="J119" i="1"/>
</calcChain>
</file>

<file path=xl/sharedStrings.xml><?xml version="1.0" encoding="utf-8"?>
<sst xmlns="http://schemas.openxmlformats.org/spreadsheetml/2006/main" count="388" uniqueCount="229">
  <si>
    <t>Інформація  про виконання місцевих (комплексних) програм, що фінансуються з  бюджету  Білозірської сільської  територіальної громади</t>
  </si>
  <si>
    <t>Білозірська сільська територіальна громада</t>
  </si>
  <si>
    <t xml:space="preserve">за </t>
  </si>
  <si>
    <t>назва району, міста, СТГ</t>
  </si>
  <si>
    <t xml:space="preserve">І квартал, І півріччя, 9 місяців, рік </t>
  </si>
  <si>
    <t>(грн.)</t>
  </si>
  <si>
    <t>Код Програмної класифікації видатків та кредитування місцевого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</si>
  <si>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</si>
  <si>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</si>
  <si>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</si>
  <si>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</si>
  <si>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</si>
  <si>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</si>
  <si>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Касові видатки за звітний період 2025 року</t>
  </si>
  <si>
    <t>Рівень виконання (%) до затвердженого на звітний період 2025 року</t>
  </si>
  <si>
    <t>Примітка</t>
  </si>
  <si>
    <t>1</t>
  </si>
  <si>
    <t>0200000</t>
  </si>
  <si>
    <t>Виконавчий комітет Білозірської сільської ради</t>
  </si>
  <si>
    <t>0210000</t>
  </si>
  <si>
    <t>ДЕРЖАВНЕ УПРАВЛІННЯ</t>
  </si>
  <si>
    <t>0210180</t>
  </si>
  <si>
    <t>Інша діяльність у сфері державного управління</t>
  </si>
  <si>
    <t>Програма «Забезпечення виконання судових рішень та виконавчих документів на 2023-2025 роки»</t>
  </si>
  <si>
    <t>рішення Білозірської сільської ради  від  26.09.2023 №  59-3/VIII</t>
  </si>
  <si>
    <t>ОХОРОНА ЗДОРОВ’Я</t>
  </si>
  <si>
    <t>0212111</t>
  </si>
  <si>
    <t>Первинна медична допомога населенню, що надається центрами первинної медичної (медико-санітарної) допомоги</t>
  </si>
  <si>
    <t>Програма розвитку охорони здоров’я   Білозірської сільської територіальної громади на 2021-2025 роки (зі змінами)</t>
  </si>
  <si>
    <t>рішення Білозірської сільської ради  від  22.12.2020 року № 4-23/VIII,   22.12.2021 № 25-18/VIII, 30.01.2023 №46-4/VIII, 28.02.2023 № 47-3/VIII</t>
  </si>
  <si>
    <t>0212152</t>
  </si>
  <si>
    <t>Інші програми та заходи у сфері охорони здоров’я</t>
  </si>
  <si>
    <t>СОЦІАЛЬНИЙ ЗАХИСТ ТА СОЦІАЛЬНЕ ЗАБЕЗПЕЧЕННЯ</t>
  </si>
  <si>
    <t>0213032</t>
  </si>
  <si>
    <t>Надання пільг окремим категоріям громадян з оплати послуг зв'язку</t>
  </si>
  <si>
    <t>Комплекснаї програма «Турбота» Білозірської територіальної громади на 2021-2025 роки (зі змінами)</t>
  </si>
  <si>
    <t>рішення Білозірської сільської ради  від 22.12.2020.№ 4-36/VIII, зміни від 24.02.2021.№8-18/VІІI 30.11.2021.№ 23-7/VІІI, 22.12.2021.№ 25-25/VІІI  31.07.2024.№ 75-5/VIII,   рішення ВК 08.08.2022 №107</t>
  </si>
  <si>
    <t>0213033</t>
  </si>
  <si>
    <t>Компенсаційні виплати на пільговий проїзд автомобільним транспортом окремим категоріям громадян</t>
  </si>
  <si>
    <t>0213035</t>
  </si>
  <si>
    <t>Компенсаційні виплати за пільговий проїзд окремих категорій громадян на залізничному транспорті</t>
  </si>
  <si>
    <t>0213090</t>
  </si>
  <si>
    <t>Видатки на поховання учасників бойових дій та осіб з інвалідністю внаслідок війни</t>
  </si>
  <si>
    <t>Про затвердження Програми та Порядку безоплатного поховання померлих (загиблих) військовослужбовців на 2024-2025 роки</t>
  </si>
  <si>
    <t>рішення Білозірської сільської ради  від 28.03.2024 №70-1/VIIІ</t>
  </si>
  <si>
    <t>0213121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</si>
  <si>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</si>
  <si>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 xml:space="preserve">  Комплексна програма розвитку надання соціальних послуг КЗ «ЦНСП Білозірської сільської ради» на 2025 рік </t>
  </si>
  <si>
    <t>рішення Білозірської сільської ради  від   20.12.2024 року № 81-28/VIII</t>
  </si>
  <si>
    <t>0213140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</si>
  <si>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</si>
  <si>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 комплексну програму щодо медичного, соціального забезпечення, адаптації, психологічної реабілітації, професійної підготовки (перепідготовки) осіб, які здійснювали заходи з оборони та захисту територіальної цілісності, незалежності та суверенітету України, починаючи з 2014 року, та членів їх сімей Білозірської сільської територіальної громади на 2023-2027 роки, (зі змінами)</t>
  </si>
  <si>
    <t>рішення Білозірської сільської ради  від  25.03.2025 № від 86-4/VIІІ</t>
  </si>
  <si>
    <t>0213160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</si>
  <si>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</si>
  <si>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0213242</t>
  </si>
  <si>
    <t>Інші заходи у сфері соціального захисту і соціального забезпечення</t>
  </si>
  <si>
    <t>Програма виплати однорозової грошової допомоги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у 2024-2029 роках.</t>
  </si>
  <si>
    <t>рішення сесії від 29 січня 2024 року  № 65-14 /VIII</t>
  </si>
  <si>
    <t>Про комплексну програму щодо медичного, соціального забезпечення, адаптації, психологічної реабілітації, професійної підготовки (перепідготовки) осіб, які здійснювали заходи з оборони та захисту територіальної цілісності, незалежності та суверенітету України, починаючи з 2014 року, та членів їх сімей Білозірської сільської територіальної громади на 2023-2027 роки</t>
  </si>
  <si>
    <t>рішення Білозірської сільської ради  від 25.03.2025 № 86-4/VIІІ</t>
  </si>
  <si>
    <t>КУЛЬТУРА I МИСТЕЦТВО</t>
  </si>
  <si>
    <t>0214082</t>
  </si>
  <si>
    <t>Інші заходи в галузі культури і мистецтва</t>
  </si>
  <si>
    <t xml:space="preserve">Комплексна програма розвитку галузі культури Білозірської сільської територіальної громади  на 2025-2029 роки» </t>
  </si>
  <si>
    <t>рішення Білозірської сільської ради  від   27.06.2025 № 89-12/VІІІ</t>
  </si>
  <si>
    <t>ФIЗИЧНА КУЛЬТУРА I СПОРТ</t>
  </si>
  <si>
    <t>0215062</t>
  </si>
  <si>
    <t>Підтримка спорту вищих досягнень та організацій, які здійснюють фізкультурно-спортивну діяльність в регіоні</t>
  </si>
  <si>
    <t>Програма розвитку фізичної культури і спорту Білозірської сільської територіальної громади  на 2021-2025 роки</t>
  </si>
  <si>
    <t xml:space="preserve"> рішення сільської ради від 11.11.2024 року № 79-5/VIII</t>
  </si>
  <si>
    <t>ЖИТЛОВО-КОМУНАЛЬНЕ ГОСПОДАРСТВО</t>
  </si>
  <si>
    <t>0216030</t>
  </si>
  <si>
    <t>Організація благоустрою населених пунктів</t>
  </si>
  <si>
    <t>Програма «Благоустрій населених пунктів на території Білозірської сільської ради на 2021-2025 роки»</t>
  </si>
  <si>
    <t>рішення Білозірської сільської ради  від 22.12.2020 року № 4-11/VIII</t>
  </si>
  <si>
    <t>Програма «Організація суспільно корисних робіт для порушників, на яких судом накладено адміністративне стягнення у вигляді виконання суспільно корисних робіт, у Білозірській сільській раді на 2021-2025 роки»</t>
  </si>
  <si>
    <t>рішення Білозірської сільської ради  від  22.12.2020 року № 4-19/VIII</t>
  </si>
  <si>
    <t>ЕКОНОМІЧНА ДІЯЛЬНІСТЬ</t>
  </si>
  <si>
    <t>0217330</t>
  </si>
  <si>
    <t>Будівництво інших об`єктів комунальної власності</t>
  </si>
  <si>
    <t>рішення Білозірської сільської ради  від  22.12.2020 року № 4-11/VIII</t>
  </si>
  <si>
    <t>0217351</t>
  </si>
  <si>
    <t>Розроблення комплексних планів просторового розвитку територій територіальних громад</t>
  </si>
  <si>
    <t>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2024-2028 роки</t>
  </si>
  <si>
    <t>рішення Білозірської сільської ради  від 10.10.2024 року № 77-48/VIII</t>
  </si>
  <si>
    <t>0217461</t>
  </si>
  <si>
    <t>Утримання та розвиток автомобільних доріг та дорожньої інфраструктури за рахунок коштів місцевого бюджету</t>
  </si>
  <si>
    <t>Програма утримання та ремонту автомобільних доріг загального користування, у тому числі місцевого значення та вулиць і доріг комунальної власності Білозірсмької сільської ради на 2021-2025 роки</t>
  </si>
  <si>
    <t>рішення Білозірської сільської ради  від  24.04.2025 року № 87-3/VIII</t>
  </si>
  <si>
    <t>0217670</t>
  </si>
  <si>
    <t>Внески до статутного капіталу суб’єктів господарювання</t>
  </si>
  <si>
    <t>рішення Білозірської сільської ради  від 22.12.2020 року № 4-23/VIII,   22.12.2021 № 25-18/VIII, 30.01.2023 №46-4/VIII, 28.02.2023 № 47-3/VIII</t>
  </si>
  <si>
    <t>0217680</t>
  </si>
  <si>
    <t>Членські внески до асоціацій органів місцевого самоврядування</t>
  </si>
  <si>
    <t xml:space="preserve">Програма «Членські внески на 2021-2025 роки» </t>
  </si>
  <si>
    <t>рішення Білозірської сільської ради  від 28.02.2023 № 47-1/VIII</t>
  </si>
  <si>
    <t>ІНША ДІЯЛЬНІСТЬ</t>
  </si>
  <si>
    <t>0218120</t>
  </si>
  <si>
    <t>Заходи з організації рятування на водах</t>
  </si>
  <si>
    <t xml:space="preserve">Програма  організації рятування людей на водних об’єктах  Білозірської сільської територіальної громади  на 2024 – 2026 роки
</t>
  </si>
  <si>
    <t xml:space="preserve">рішення сесії  сільської ради  від 31.07.2024 р. №75-4/VІII </t>
  </si>
  <si>
    <t>0218130</t>
  </si>
  <si>
    <t>Забезпечення діяльності місцевої та добровільної пожежної охорони</t>
  </si>
  <si>
    <t xml:space="preserve">Програма  «Забезпечення пожежної безпеки у Білозірській ТГ на 2021-2025 роки» </t>
  </si>
  <si>
    <t xml:space="preserve">рішення Білозірської сільської ради  від  29.01.2024 року № 65-3/VIII </t>
  </si>
  <si>
    <t>0218230</t>
  </si>
  <si>
    <t>Інші заходи громадського порядку та безпеки</t>
  </si>
  <si>
    <t>Програма«Про забезпечення діяльності поліцейського офіцера громади в Білозірській ТГ на період 2021-2025 роки».</t>
  </si>
  <si>
    <t>рішення Білозірської сільської ради  від 16.01.2021 року № 1-11/VIII</t>
  </si>
  <si>
    <t>0600000</t>
  </si>
  <si>
    <t>Управління освіти та гуманітарної політики Білозірської сільської ради</t>
  </si>
  <si>
    <t>0610000</t>
  </si>
  <si>
    <t>0614082</t>
  </si>
  <si>
    <t>рішення Білозірської сільської ради  від  27.06.2025 № 89-12/VІІІ</t>
  </si>
  <si>
    <t>0615011</t>
  </si>
  <si>
    <t>Проведення навчально-тренувальних зборів і змагань з олімпійських видів спорту</t>
  </si>
  <si>
    <t>Програма розвитку фізичної культури і спорту Білозірської сільської територіальної громади  на 2025-2029 роки</t>
  </si>
  <si>
    <t>рішення Білозірської сільської ради  від  27.06.2025 року № 89-11/VIII</t>
  </si>
  <si>
    <t>0615012</t>
  </si>
  <si>
    <t>Проведення навчально-тренувальних зборів і змагань з неолімпійських видів спорту</t>
  </si>
  <si>
    <t>1600000</t>
  </si>
  <si>
    <t>Управління містобудування та архітектури Білозірської сільської ради</t>
  </si>
  <si>
    <t>1610000</t>
  </si>
  <si>
    <t>1616020</t>
  </si>
  <si>
    <t>Забезпечення функціонування підприємств, установ та організацій, що виробляють, виконують та/або надають житлово-комунальні послуги</t>
  </si>
  <si>
    <t xml:space="preserve"> Програма «Розвиток та фінансова підтримка комунального підприємства Ірдинське Білозірської сільської ради на 2025 рік».
</t>
  </si>
  <si>
    <t>рішення Білозірської сільської ради  від 20.12.2024 року № 81-8/VIII</t>
  </si>
  <si>
    <t>Програма «Розвиток та фінансова підтримка комунального підприємства  Білозірської сільської ради на 2025»</t>
  </si>
  <si>
    <t>рішення Білозірської сільської ради  від 20.12.2024 року № 81-9/VIII</t>
  </si>
  <si>
    <t>1617130</t>
  </si>
  <si>
    <t>Здійснення  заходів із землеустрою</t>
  </si>
  <si>
    <t>рішення Білозірської сільської ради  від  10.10.2024 року № 77-48/VIII</t>
  </si>
  <si>
    <t xml:space="preserve">рішення Білозірської сільської ради  від 29.01.2024 року № 65-3/VIII </t>
  </si>
  <si>
    <t>1618311</t>
  </si>
  <si>
    <t>Охорона та раціональне використання природних ресурсів</t>
  </si>
  <si>
    <t>Програма «Екологія 2021-2025».</t>
  </si>
  <si>
    <t>рішення Білозірської сільської ради  від  22.12.2020 року № 4-27/VIII</t>
  </si>
  <si>
    <t>Оброблення (відновлення, у тому числі сортування, та видалення) відходів</t>
  </si>
  <si>
    <t>Програма «Охорона навколишнього природного середовища  Білозірської сільської територіальної громади на 2025-2026 роки»</t>
  </si>
  <si>
    <t>рішення Білозірської сільської ради  від 24.04.2025 року  №  87-4/VIII</t>
  </si>
  <si>
    <t>3700000</t>
  </si>
  <si>
    <t>Фінансовий відділ Білозірської сільської ради</t>
  </si>
  <si>
    <t>3710000</t>
  </si>
  <si>
    <t>МІЖБЮДЖЕТНІ ТРАНСФЕРТИ</t>
  </si>
  <si>
    <t>3719730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</si>
  <si>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</si>
  <si>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</si>
  <si>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Інші субвенції з місцевого бюджету</t>
  </si>
  <si>
    <t>Програма  «Забезпечення пожежної безпеки у Білозірській ТГ на 2021-2025 роки»</t>
  </si>
  <si>
    <t>Програма «Про сприяння військово-лікарській комісії у проведенні військово-лікарської експертизи на 2025 рік».</t>
  </si>
  <si>
    <t>рішення Білозірської сільської ради  від  17.02.2025 року № 84-6/VIII</t>
  </si>
  <si>
    <t>Комплексної програми розвитку освіти  Білозірської сільської територіальної громади на 2025-2029 роки</t>
  </si>
  <si>
    <t>рішення Білозірської сільської ради  від  27.06.2025 № 89-13/VIII</t>
  </si>
  <si>
    <t>Програма підтримки територіальної оборони, інших сил безпеки, сил оборони та Збройних Сил України на 2023-2025 роки</t>
  </si>
  <si>
    <t>рішення Білозірської сільської ради  від 07.08.2025 № 91-2 /VIII</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</si>
  <si>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2024-2027 роки»</t>
  </si>
  <si>
    <t>рішення Білозірської сільської ради  від 24.04.2025 № №  87-1/VIII</t>
  </si>
  <si>
    <t>3719800</t>
  </si>
  <si>
    <t>Субвенція з місцевого бюджету державному бюджету на виконання програм соціально-економічного розвитку регіонів</t>
  </si>
  <si>
    <t>рішення Білозірської сільської ради  від 17.02.2025 № 84-3/VIII</t>
  </si>
  <si>
    <t>рішення Білозірської сільської ради  від від 17.02.2025   № 84-4/VIII</t>
  </si>
  <si>
    <t xml:space="preserve">Програма  протидії тероризму на території Білозірської сільської територіальної громади на 2021-2025 роки
</t>
  </si>
  <si>
    <t xml:space="preserve">рішення Білозірської сільської ради  від 24.02.2021 року №8-20/VІІІ </t>
  </si>
  <si>
    <t>Програми «Підтримка Головного управління ДПС у Черкаській області Державної податкової служби України на 2025 рік»</t>
  </si>
  <si>
    <t xml:space="preserve">рішення Білозірської сільської ради  від від  17.02.2025 року № 84-5/VІІІ </t>
  </si>
  <si>
    <t>рішення Білозірської сільської ради  від  25.03.2025 № 86-1/VIII</t>
  </si>
  <si>
    <t xml:space="preserve">рішення Білозірської сільської ради  від 25.03.2025  року № 86-2/VІІІ </t>
  </si>
  <si>
    <t>Програма «Підвищення безпеки відвідувачів регіонального сервісного центру ГСЦ МВС в Черкаській області (філії ГСЦ МВС) на 2025-2026 роки</t>
  </si>
  <si>
    <t xml:space="preserve">рішення Білозірської сільської ради  від  25.03.2025 року № 86-3/VІІІ  </t>
  </si>
  <si>
    <t xml:space="preserve"> Програма  «Підтримка  діяльності органів виконавчої влади на 2025-2026 роки»  </t>
  </si>
  <si>
    <t xml:space="preserve">рішення Білозірської сільської ради  від  30.05.2025 року № 88-2/VІІІ  </t>
  </si>
  <si>
    <t>рішення Білозірської сільської ради  від 07.08.2025 року № 91-4 /VIII</t>
  </si>
  <si>
    <t>Про затвердження Програми забезпечення громадського порядку та громадської безпеки на території Білозірської сільської територіальної громади Черкаського району Черкаської області на 2022-2026 роки (зі змінами)</t>
  </si>
  <si>
    <t>рішення Білозірської сільської ради  від 13.12.2022 року №  44-2/VIII</t>
  </si>
  <si>
    <t>Цільова програма підтримки Збройних Сил України на 2023-2028 роки,</t>
  </si>
  <si>
    <t>рішення Білозірської сільської ради 
від 07.08.2025 року №   91-3/VIII</t>
  </si>
  <si>
    <t>X</t>
  </si>
  <si>
    <t>УСЬОГО</t>
  </si>
  <si>
    <t>Тетяна ДІБРОВА</t>
  </si>
  <si>
    <t>Відповідно до заходів,зазначених у розділі  8 «Напрямки діяльності та заходи» Програми  (зі змінами та доповленнями)  передбачено фінансування відшкодування лікарських засобів за пільговими рецептами, наданих пільговій категорії населення.</t>
  </si>
  <si>
    <t>Програмою передбачено надання пільг з послуг зв’язку окремим категоріям населення.  4 осіб отримали такі послуги у звітному періоді</t>
  </si>
  <si>
    <t xml:space="preserve">Проограмою передбачена організація пільгового перевезення окремим категоріям громадян  Білозірської  СТГ на приміських маршрутах загального користування автомобільним транспортом. </t>
  </si>
  <si>
    <t>Проограмою передбачена організація  пільгового перевезення окремим категоріям громадян  Білозірської СТГ на проїзд в залізничному транспорті приміського сполучення.</t>
  </si>
  <si>
    <t>Метою Програми є реалізація комплексу заходів щодо забезпечення утримання в належному санітарно-технічному стані території населених пунктів Білозірської сільської ради та покращення її естетичного вигляду для створення оптимальних умов праці, побуту та відпочинку мешканців та гостей села. Протяжність мереж вуличного освітлення на кінець звітного періоду  2025 року в межах   с. Білозір’я склала 84,433 км, загальна кількість функціонуючих точок вуличного освітлення складає 916 одиниць.  Кошти спрямовувалися на утримання території Білозірської СТГ, оплату вуличного освітлення, оплата послуг з ремонту та обслуговування вуличного освітлення тощо.</t>
  </si>
  <si>
    <t>Кошти на виканання програми не виконистовувались у зв'язку з відсутністю такої потреби</t>
  </si>
  <si>
    <t>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використання та охорони земель, розвитку ринку землі та ведення державного земельного кадастру, створення оптимальних умов для суттєвого збільшення соціального, інвестиційного і виробничого потенціалів землі, зростання її економічної цінності</t>
  </si>
  <si>
    <t>Метою Програми є:
 - покращення стану вулиць та автомобільних доріг комунальної власності за рахунок коштів бюджету громади, що позитивно вплине на соціально-економічний розвиток населених пунктів Білозірської сільської територіальної громади</t>
  </si>
  <si>
    <t>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Було виготовлено проєктно-кошторисну документацію по об’єкту "Капітальний ремонт по встановленню системи пожежної сигналізації та системи оповіщення про пожежу в будівлі лікарні  Комунального некомерційного підприємства «Центр первинної медико-санітарної допомоги» Білозірської сільської ради Черкаського району Черкаської області за адресою: вул. Ткаченка, 35 , с.Білозір’я, Черкаського району,  Черкаської області."</t>
  </si>
  <si>
    <t xml:space="preserve">Метою Програми є сплата членських внесків  до Асоціації об'єднаних територіальних громад </t>
  </si>
  <si>
    <t>Кошти на виконання програми не використовувались у зв'язку з відсутністю такої потреби</t>
  </si>
  <si>
    <t>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виникнення проблем, пов’язаних з пожежною безпекою в селищі, рішенням сільської ради було прийнято на утримання та передано на баланс Комунального підприємства Ірдинське майно ліквідованої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Також були прийняті люди на роботу в пожежній частині селища..</t>
  </si>
  <si>
    <t>Рішенням сесії Білозірської сільської ради затверджено  програму «Про забезпечення діяльності поліцейського офіцера громади в Білозірській ОТГ на період 2021-2025 роки». Програма розроблена відповідно до Законів України «Про національну поліцію», «Про місцеве самоврядування»,  Указу Президента «Про заходи щодо забезпечення особистої безпеки громадян та протидії злочинності»  та покликана сприяти реалізації Всеукраїнського проекту «Поліцейський офіцер громади».  Для постійної присутності поліцейського офіцера громади на території СТГ облаштовано службове приміщення, що належить громаді. За рахунок МБ оплачуються послуги з підключення до мережі Інтернет, а також компослуги</t>
  </si>
  <si>
    <t>Метою Програми є сприяння та забезпечення стабільної діяльності комунальних підприємств, збереження комунального майна шляхом надання фінансової підтримки комунальному підприємству, Кошти спрямовувались на виконання зобов’язань по виплаті заробітної плати.</t>
  </si>
  <si>
    <t>Основною метою Програми - є забезпечення стабільної роботи комунального підприємства та забезпечення його безперебійного функціонування відповідно до статутної діяльності, що сприятиме покращенню умов для виробництва і реалізації якісних послуг населенню села Білозір’я та, вцілому, забезпечить сприятливі умови для його життєдіяльності.   Кошти спрямовувались на  виконання зобов’язань по виплаті заробітної плати та придбання обладнання, техніки, інвентарю (100 000 грн).</t>
  </si>
  <si>
    <t>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використання та охорони земель, розвитку ринку землі та ведення державного земельного кадастру, створення оптимальних умов для суттєвого збільшення соціального, інвестиційного і виробничого потенціалів землі, зростання її економічної цінності.</t>
  </si>
  <si>
    <t>Було спрямовано міжбюджетний трансферт до обласного бюджету Чеоркаської області на експлуатаційне утримання автомобільних доріг загального користування місцевого значення в зимовий період.</t>
  </si>
  <si>
    <t xml:space="preserve">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на оплату комунальних послуг шляхом перерахування міжбюджетного трансферту
</t>
  </si>
  <si>
    <t xml:space="preserve">Відповідно до заходів,зазначених у програмі фінансування здійснювалось з місцевого бюджету на спільне утримання  місцевої пожежної команди Степанківської сільської ради,  шляхом перерахування міжбюджетного трансферту
</t>
  </si>
  <si>
    <t xml:space="preserve">Відповідно до заходів,зазначених у програмі фінансування здійснювалось з місцевого бюджету На оплату праці медичним працівникам, які здійснюють медогляд призовників  шляхом перерахування міжбюджетного трансферту
</t>
  </si>
  <si>
    <t xml:space="preserve">Передбачено в бюджеті Білозірської  сільської територіальної громади  кошти на утримання та зміцнення матеріально-технічного забезпечення Інклюзивно-ресурсного центру . Кошти перераховуються до бюджету Тернівської сільської територіальної громади шляхом перерахування міжбюджетного трансферту
</t>
  </si>
  <si>
    <t>Передбачено в бюджеті Білозірської  сільської територіальної громади  кошти Нововоронцовській селищній територіальній громаді Бериславського району Херсонської області на оплату заходів зазначених в Програмі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2024-2027 роки»</t>
  </si>
  <si>
    <t>Перераховано обласному бюджету Черкаської області для перерахування коштів на фінансування робіт та заходів з територіальної оборони та мобілізаційної підготовки, на підтримку сил безпеки та оборони відповідно до обласної Програми територіальної оборони на 2023-2027 роки</t>
  </si>
  <si>
    <t xml:space="preserve"> шляхом перерахування міжбюджетного трансферту було надано фінансову підтримку відповідно до напрямків зазначених в програмі
</t>
  </si>
  <si>
    <t xml:space="preserve"> шляхом перерахування міжбюджетного трансферту було  надано фінансову підтримку відповідно до напрямків зазначених в програмі
</t>
  </si>
  <si>
    <t>Передбачено в бюджеті Білозірської  сільської територіальної громади  кошти  Черкаській районній державній адміністрації як фінансове забезпечення видатків на заходи зазначені в Програмі «Підтримка  діяльності органів виконавчої влади на 2025-2026 роки» а саме на забезпечення національної безпеки, придбання пального, запасних частин, проведення ремонтів та технічного обслуговування транспортних засобів, виготовлення продукції для забезпечення мобілізаційних завдань, реалізації рекрутингової кампанії та інше</t>
  </si>
  <si>
    <t xml:space="preserve">Шляхом перерахування міжбюджетного трансферту було  надано фінансову підтримку відповідно до напрямків зазначених в програмі
</t>
  </si>
  <si>
    <t>Програмою передбачено  фінансування ГУ Національної поліції України в Черкаській області на придбання запасних частин до автомобільного транспорту, техніки відділу поліцейської діяльності № 1 Черкаського районного управління поліції ГУНП в Черкаській області</t>
  </si>
  <si>
    <t>Програмою передбачено  фінансування 2го державного пожежно-рятувального загону на придбання матеріально-технічного забезпечення пожежно-рятувальних підрозділів (паливно-мастильних матеріалів для забезпечення патрулювання пожежонебезпечних ділянок)</t>
  </si>
  <si>
    <r>
      <t>Програма «Надання фінансової підтримки військовій частині А</t>
    </r>
    <r>
      <rPr>
        <sz val="6"/>
        <color indexed="22"/>
        <rFont val="Times New Roman"/>
        <family val="1"/>
        <charset val="204"/>
      </rPr>
      <t>7322</t>
    </r>
    <r>
      <rPr>
        <sz val="6"/>
        <color indexed="8"/>
        <rFont val="Times New Roman"/>
        <family val="1"/>
        <charset val="204"/>
      </rPr>
      <t xml:space="preserve"> на 2025 рік»</t>
    </r>
  </si>
  <si>
    <r>
      <t>Програма «Надання фінансової підтримки військовій частині А</t>
    </r>
    <r>
      <rPr>
        <sz val="6"/>
        <color indexed="22"/>
        <rFont val="Times New Roman"/>
        <family val="1"/>
        <charset val="204"/>
      </rPr>
      <t>4714</t>
    </r>
    <r>
      <rPr>
        <sz val="6"/>
        <color indexed="8"/>
        <rFont val="Times New Roman"/>
        <family val="1"/>
        <charset val="204"/>
      </rPr>
      <t xml:space="preserve"> на 2025 рік»
</t>
    </r>
  </si>
  <si>
    <r>
      <t xml:space="preserve">Програма«Надання фінансової підтримки військовій частині </t>
    </r>
    <r>
      <rPr>
        <sz val="6"/>
        <color indexed="22"/>
        <rFont val="Times New Roman"/>
        <family val="1"/>
        <charset val="204"/>
      </rPr>
      <t>1551</t>
    </r>
    <r>
      <rPr>
        <sz val="6"/>
        <color indexed="8"/>
        <rFont val="Times New Roman"/>
        <family val="1"/>
        <charset val="204"/>
      </rPr>
      <t xml:space="preserve">  на 2025 рік»</t>
    </r>
  </si>
  <si>
    <r>
      <t>Програма «Надання фінансової підтримки  Головного центру підготовки особового складу Державної прикордонної служби України імені генерал-майора Ігоря Момота (військова частина</t>
    </r>
    <r>
      <rPr>
        <sz val="6"/>
        <color indexed="22"/>
        <rFont val="Times New Roman"/>
        <family val="1"/>
        <charset val="204"/>
      </rPr>
      <t xml:space="preserve"> 9930</t>
    </r>
    <r>
      <rPr>
        <sz val="6"/>
        <color indexed="8"/>
        <rFont val="Times New Roman"/>
        <family val="1"/>
        <charset val="204"/>
      </rPr>
      <t xml:space="preserve">)  на 2025 рік», </t>
    </r>
  </si>
  <si>
    <r>
      <t>Програма «Надання фінансової підтримки військовій частині А</t>
    </r>
    <r>
      <rPr>
        <sz val="6"/>
        <color indexed="22"/>
        <rFont val="Times New Roman"/>
        <family val="1"/>
        <charset val="204"/>
      </rPr>
      <t xml:space="preserve">7046 </t>
    </r>
    <r>
      <rPr>
        <sz val="6"/>
        <color indexed="8"/>
        <rFont val="Times New Roman"/>
        <family val="1"/>
        <charset val="204"/>
      </rPr>
      <t xml:space="preserve">на 2025 рік» </t>
    </r>
  </si>
  <si>
    <t xml:space="preserve"> Відповідно до умов програми було слачено 1 виконавче провадження</t>
  </si>
  <si>
    <t>Відповідно до заходів,зазначених у розділі  8 «Напрямки діяльності та заходи» Програми  (зі змінами та доповленнями) фінансування здійснювалось з місцевого бюджету. Кошти спрямовувались на оплату праці з нарахуваннями сезонним працівникам (кочегара), оплату комунальних послуг, придбання паливно-мастильних матеріалів, придбання оргтехніки та канцтоварів,  медикаментів, лікарсьтких засобів та інші вироби медичного призначення. Проводилась повірка виміровальних приладів та іншох техніки. Згідно з постановою Кабінету Міністрів України  від 05.04.2012 №321. програмою передбачено фінансування на  забезпечення технічними та іншими засобами осіб з інвалідністю, дітей з інвалідністю. На постійній основі 6 осіб отримують калоприймачі, 1 дитина- сечові катетери, 2 дитини- дитячі підгузки, 10 осіб- дорослі підгузки, 2 особи - пелюшки.</t>
  </si>
  <si>
    <t>У звітний період було здійснено компенсацію  за поховання померлих (загиблих) військовослужбовців під час проходження військової служби в повному обсязі відповідно поданих заяв. 8 родин звернулись до виконавчого комітету Білозірської сільської ради та отримали таку компенсацію</t>
  </si>
  <si>
    <t>Метою цієї Програми є вдосконалення та посилення рівня соціально-профілактичної роботи, спрямованої на запобігання потраплянню в складні життєві обставини осіб/сімей, які належать до вразливих груп населення та надання особам/сім’ям комплексу соціальних послуг, яких вони потребують, з метою мінімізації або подолання таких обставин, а також надання послуг з підтримки переходу від військової служби до цивільного життя ветеранам війни та демобілізованих осіб. У Центрі працює в штатні 15 осіб, із них 6 соціальних робітники надають послуги догляду вдома та 2 фахівці із супроводу ветеранів війни та демобілізованих осіб. Всього 79 осіб отримали  послугу «догляду вдома» , 32 особи – «соціальна адаптація». Послуги з інформування отримали 643 особи, з консультування - 26 осіб, із соціальної профілактики - 58 осіб,  із  соціального супроводу - 5 осіб. Натуральну допомогу отримали  42 особи. За звітний період до Ветеранського простору звернулися 294 ветеранів, військовослужбовців та членів їх сімей, з них 46 осіб з інвалідністю.  Взято на супровід 39 осіб:6 – ветеранів війни; 10 - члени сімей ветеранів війни, демобілізованих осіб; 1 - член сім’ї загиблих/померлих ветеранів війни; 1 - член сім’ї загиблих/померлих Захисників/Захисниць України; 6 - осіб з інвалідністю з числа ветеранів війни; 8 - демобілізованих осіб; 5 - сімей осіб, зниклих безвісті за особливих обставин під час проходження військової служби; 2 - членів сімей оборонців України стосовно яких встановлено факт позбавлення особистої свободи внаслідок збройної агресії проти України.</t>
  </si>
  <si>
    <t xml:space="preserve">Програмою «Турбота» передбачено виплату матеріальної допомоги виплата учасникам АТО, незахищеним верстам населення села, . Зв звітний період  70 особів отримали допомогу. </t>
  </si>
  <si>
    <t>Відповідно до програми однорозову грошову допомогу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отримала одна особа</t>
  </si>
  <si>
    <t>Відповідно до умов Програми жителі громади,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можуть отримувати   компенсаційні виплати фізичним особам, які надають соціальні послуги. Середня чисельність фізичних осіб, яким призначено соціальні гарантії за надання  соціальних послуг 8 осіб</t>
  </si>
  <si>
    <t>Програмою передбачено виплата з місцевого бюджету одноразової грошової допомоги для оздоровлення поранених учасників оборони України у зв’язку з російською військовою агресією. До виконавчого комітету Білозірської сільської ради звернулось 18 осіб за допомогою в результаті поранення</t>
  </si>
  <si>
    <t xml:space="preserve">Відповідно до заходів зазхначених в програмі кошти були спрямовані на  придбання нагрудних , нагородних знаків з метою вшанування матерів, загибих учасників російсько-української війни (жителів громади) </t>
  </si>
  <si>
    <t xml:space="preserve">видатки  за цією програмою спрямовані на реконструкції мережі вуличного освітлення від ТП-889 по вул. Горіхова, провул. Чехова в с.Білозір’я, Черкаського району, Черкаської області </t>
  </si>
  <si>
    <t xml:space="preserve"> Програмою передбачено кошти були спрямовані на  придбання  меморіальних дошок  із зображеням загиблих учасників рос-укр війни (жителів громади) з 2014 року.</t>
  </si>
  <si>
    <t xml:space="preserve">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t>
  </si>
  <si>
    <t>Бюджетні призначення спрямовані на послуги з підгортання побутових відходів на території Білозірської сільської територіальної громади</t>
  </si>
  <si>
    <t>Додаток 3 до рішення сесіївід 13.02.2026  року №97-3/VIII</t>
  </si>
  <si>
    <t>Секретар сільської ради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</si>
</sst>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9"/>
      <color indexed="8"/>
      <name val="Times New Roman"/>
      <family val="1"/>
      <charset val="204"/>
    </font>
    <font>
      <sz val="6"/>
      <color indexed="8"/>
      <name val="Times New Roman"/>
      <family val="1"/>
      <charset val="204"/>
    </font>
    <font>
      <b/>
      <sz val="6"/>
      <color indexed="8"/>
      <name val="Times New Roman"/>
      <family val="1"/>
      <charset val="204"/>
    </font>
    <font>
      <b/>
      <sz val="10"/>
      <color indexed="8"/>
      <name val="Times New Roman"/>
      <family val="1"/>
      <charset val="204"/>
    </font>
    <font>
      <sz val="10"/>
      <name val="Times New Roman"/>
      <family val="1"/>
      <charset val="204"/>
    </font>
    <font>
      <sz val="6"/>
      <name val="Times New Roman"/>
      <family val="1"/>
      <charset val="204"/>
    </font>
    <font>
      <b/>
      <sz val="14"/>
      <color indexed="8"/>
      <name val="Times New Roman"/>
      <family val="1"/>
      <charset val="204"/>
    </font>
    <font>
      <sz val="10"/>
      <color indexed="8"/>
      <name val="Times New Roman"/>
      <family val="1"/>
      <charset val="204"/>
    </font>
    <font>
      <sz val="7"/>
      <color indexed="8"/>
      <name val="Times New Roman"/>
      <family val="1"/>
      <charset val="204"/>
    </font>
    <font>
      <sz val="7"/>
      <name val="Times New Roman"/>
      <family val="1"/>
      <charset val="204"/>
    </font>
    <font>
      <sz val="8"/>
      <color indexed="8"/>
      <name val="Times New Roman"/>
      <family val="1"/>
      <charset val="204"/>
    </font>
    <font>
      <b/>
      <sz val="7"/>
      <color indexed="8"/>
      <name val="Times New Roman"/>
      <family val="1"/>
      <charset val="204"/>
    </font>
    <font>
      <sz val="8"/>
      <name val="Times New Roman"/>
      <family val="1"/>
      <charset val="204"/>
    </font>
    <font>
      <sz val="6.5"/>
      <color indexed="8"/>
      <name val="Times New Roman"/>
      <family val="1"/>
      <charset val="204"/>
    </font>
    <font>
      <sz val="6.5"/>
      <name val="Times New Roman"/>
      <family val="1"/>
      <charset val="204"/>
    </font>
    <font>
      <sz val="7.5"/>
      <name val="Times New Roman"/>
      <family val="1"/>
      <charset val="204"/>
    </font>
    <font>
      <b/>
      <sz val="7"/>
      <name val="Times New Roman"/>
      <family val="1"/>
      <charset val="204"/>
    </font>
    <font>
      <b/>
      <sz val="9"/>
      <color indexed="8"/>
      <name val="Times New Roman"/>
      <family val="1"/>
      <charset val="204"/>
    </font>
    <font>
      <b/>
      <sz val="10"/>
      <name val="Times New Roman"/>
      <family val="1"/>
      <charset val="204"/>
    </font>
    <font>
      <sz val="9"/>
      <color indexed="10"/>
      <name val="Times New Roman"/>
      <family val="1"/>
      <charset val="204"/>
    </font>
    <font>
      <sz val="7"/>
      <color indexed="10"/>
      <name val="Times New Roman"/>
      <family val="1"/>
      <charset val="204"/>
    </font>
    <font>
      <sz val="10"/>
      <color indexed="10"/>
      <name val="Times New Roman"/>
      <family val="1"/>
      <charset val="204"/>
    </font>
    <font>
      <b/>
      <sz val="7"/>
      <color indexed="10"/>
      <name val="Times New Roman"/>
      <family val="1"/>
      <charset val="204"/>
    </font>
    <font>
      <sz val="9"/>
      <name val="Times New Roman"/>
      <family val="1"/>
      <charset val="204"/>
    </font>
    <font>
      <sz val="7.5"/>
      <color indexed="8"/>
      <name val="Times New Roman"/>
      <family val="1"/>
      <charset val="204"/>
    </font>
    <font>
      <b/>
      <sz val="6.5"/>
      <color indexed="8"/>
      <name val="Times New Roman"/>
      <family val="1"/>
      <charset val="204"/>
    </font>
    <font>
      <b/>
      <sz val="6.5"/>
      <name val="Times New Roman"/>
      <family val="1"/>
      <charset val="204"/>
    </font>
    <font>
      <sz val="6"/>
      <color indexed="22"/>
      <name val="Times New Roman"/>
      <family val="1"/>
      <charset val="204"/>
    </font>
    <font>
      <sz val="10"/>
      <color indexed="8"/>
      <name val="Calibri"/>
    </font>
    <font>
      <b/>
      <sz val="7"/>
      <color theme="1"/>
      <name val="Times New Roman"/>
      <family val="1"/>
      <charset val="204"/>
    </font>
    <font>
      <sz val="10"/>
      <color theme="1"/>
      <name val="Times New Roman"/>
      <family val="1"/>
      <charset val="204"/>
    </font>
    <font>
      <b/>
      <sz val="10"/>
      <color theme="1"/>
      <name val="Times New Roman"/>
      <family val="1"/>
      <charset val="204"/>
    </font>
    <font>
      <sz val="7"/>
      <color theme="1"/>
      <name val="Times New Roman"/>
      <family val="1"/>
      <charset val="204"/>
    </font>
  </fonts>
  <fills count="4">
    <fill>
      <patternFill patternType="none"/>
    </fill>
    <fill>
      <patternFill patternType="gray125"/>
    </fill>
    <fill>
      <patternFill patternType="solid">
        <fgColor indexed="9"/>
        <bgColor indexed="26"/>
      </patternFill>
    </fill>
    <fill>
      <patternFill patternType="solid">
        <fgColor theme="0"/>
        <bgColor indexed="34"/>
      </patternFill>
    </fill>
  </fills>
  <borders count="22">
    <border>
      <left/>
      <right/>
      <top/>
      <bottom/>
      <diagonal/>
    </border>
    <border>
      <left style="thin">
        <color indexed="63"/>
      </left>
      <right style="thin">
        <color indexed="63"/>
      </right>
      <top style="thin">
        <color indexed="63"/>
      </top>
      <bottom style="thin">
        <color indexed="63"/>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top style="thin">
        <color indexed="63"/>
      </top>
      <bottom/>
      <diagonal/>
    </border>
    <border>
      <left/>
      <right/>
      <top/>
      <bottom style="thin">
        <color indexed="63"/>
      </bottom>
      <diagonal/>
    </border>
    <border>
      <left/>
      <right/>
      <top style="thin">
        <color indexed="63"/>
      </top>
      <bottom style="thin">
        <color indexed="63"/>
      </bottom>
      <diagonal/>
    </border>
    <border>
      <left/>
      <right/>
      <top style="thin">
        <color indexed="63"/>
      </top>
      <bottom/>
      <diagonal/>
    </border>
    <border>
      <left style="thin">
        <color indexed="8"/>
      </left>
      <right style="thin">
        <color indexed="63"/>
      </right>
      <top style="thin">
        <color indexed="8"/>
      </top>
      <bottom/>
      <diagonal/>
    </border>
    <border>
      <left style="thin">
        <color indexed="8"/>
      </left>
      <right style="thin">
        <color indexed="63"/>
      </right>
      <top/>
      <bottom style="thin">
        <color indexed="8"/>
      </bottom>
      <diagonal/>
    </border>
    <border>
      <left style="thin">
        <color indexed="63"/>
      </left>
      <right style="thin">
        <color indexed="63"/>
      </right>
      <top style="thin">
        <color indexed="8"/>
      </top>
      <bottom/>
      <diagonal/>
    </border>
    <border>
      <left style="thin">
        <color indexed="63"/>
      </left>
      <right style="thin">
        <color indexed="63"/>
      </right>
      <top/>
      <bottom style="thin">
        <color indexed="8"/>
      </bottom>
      <diagonal/>
    </border>
    <border>
      <left style="thin">
        <color indexed="63"/>
      </left>
      <right style="thin">
        <color indexed="63"/>
      </right>
      <top/>
      <bottom style="thin">
        <color indexed="63"/>
      </bottom>
      <diagonal/>
    </border>
  </borders>
  <cellStyleXfs count="1">
    <xf numFmtId="0" fontId="0" fillId="0" borderId="0"/>
  </cellStyleXfs>
  <cellXfs count="157">
    <xf numFmtId="0" fontId="0" fillId="0" borderId="0" xfId="0"/>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center" wrapText="1"/>
    </xf>
    <xf numFmtId="0" fontId="5" fillId="2" borderId="0" xfId="0" applyFont="1" applyFill="1"/>
    <xf numFmtId="0" fontId="5" fillId="0" borderId="0" xfId="0" applyFont="1"/>
    <xf numFmtId="0" fontId="5" fillId="2" borderId="0" xfId="0" applyFont="1" applyFill="1" applyAlignment="1">
      <alignment vertical="center"/>
    </xf>
    <xf numFmtId="0" fontId="5" fillId="2" borderId="0" xfId="0" applyFont="1" applyFill="1" applyAlignment="1">
      <alignment vertical="center" wrapText="1"/>
    </xf>
    <xf numFmtId="49" fontId="8" fillId="2" borderId="0" xfId="0" applyNumberFormat="1" applyFont="1" applyFill="1" applyAlignment="1">
      <alignment horizontal="center" vertical="center" wrapText="1"/>
    </xf>
    <xf numFmtId="0" fontId="4" fillId="2" borderId="2" xfId="0" applyFont="1" applyFill="1" applyBorder="1" applyAlignment="1">
      <alignment horizontal="center" wrapText="1"/>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8" fillId="2" borderId="0" xfId="0" applyFont="1" applyFill="1" applyBorder="1" applyAlignment="1">
      <alignment vertical="center" wrapText="1"/>
    </xf>
    <xf numFmtId="0" fontId="8" fillId="2" borderId="0" xfId="0" applyFont="1" applyFill="1" applyAlignment="1">
      <alignment horizontal="center" vertical="top" wrapText="1"/>
    </xf>
    <xf numFmtId="0" fontId="1"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center" vertical="center" wrapText="1"/>
    </xf>
    <xf numFmtId="0" fontId="10" fillId="2" borderId="0" xfId="0" applyFont="1" applyFill="1"/>
    <xf numFmtId="0" fontId="9" fillId="2" borderId="1" xfId="0" applyFont="1" applyFill="1" applyBorder="1" applyAlignment="1" applyProtection="1">
      <alignment horizontal="center" vertical="center" wrapText="1"/>
    </xf>
    <xf numFmtId="0" fontId="11" fillId="2" borderId="0" xfId="0" applyFont="1" applyFill="1" applyBorder="1" applyAlignment="1" applyProtection="1">
      <alignment horizontal="left" vertical="top" wrapText="1"/>
    </xf>
    <xf numFmtId="0" fontId="12" fillId="2" borderId="3"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right" vertical="center" wrapText="1"/>
    </xf>
    <xf numFmtId="0" fontId="10" fillId="2" borderId="3" xfId="0" applyFont="1" applyFill="1" applyBorder="1" applyAlignment="1">
      <alignment vertical="center" wrapText="1"/>
    </xf>
    <xf numFmtId="0" fontId="13" fillId="2" borderId="0" xfId="0" applyFont="1" applyFill="1"/>
    <xf numFmtId="0" fontId="14" fillId="2" borderId="0" xfId="0" applyFont="1" applyFill="1" applyBorder="1" applyAlignment="1" applyProtection="1">
      <alignment horizontal="left" vertical="top" wrapText="1"/>
    </xf>
    <xf numFmtId="0" fontId="15" fillId="2" borderId="0" xfId="0" applyFont="1" applyFill="1"/>
    <xf numFmtId="0" fontId="9" fillId="2" borderId="3" xfId="0" applyFont="1" applyFill="1" applyBorder="1" applyAlignment="1" applyProtection="1">
      <alignment horizontal="center" vertical="top" wrapText="1"/>
    </xf>
    <xf numFmtId="0" fontId="9" fillId="2" borderId="3" xfId="0" applyFont="1" applyFill="1" applyBorder="1" applyAlignment="1" applyProtection="1">
      <alignment horizontal="left" vertical="top" wrapText="1"/>
    </xf>
    <xf numFmtId="4" fontId="9" fillId="2" borderId="3"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right" vertical="center" wrapText="1"/>
    </xf>
    <xf numFmtId="2" fontId="10" fillId="2" borderId="3" xfId="0" applyNumberFormat="1" applyFont="1" applyFill="1" applyBorder="1" applyAlignment="1">
      <alignment vertical="center"/>
    </xf>
    <xf numFmtId="0" fontId="12" fillId="2" borderId="4" xfId="0" applyFont="1" applyFill="1" applyBorder="1" applyAlignment="1" applyProtection="1">
      <alignment vertical="center" wrapText="1"/>
    </xf>
    <xf numFmtId="0" fontId="10" fillId="2" borderId="3" xfId="0" applyFont="1" applyFill="1" applyBorder="1" applyAlignment="1">
      <alignment vertical="center"/>
    </xf>
    <xf numFmtId="0" fontId="18" fillId="2" borderId="0" xfId="0" applyFont="1" applyFill="1" applyBorder="1" applyAlignment="1" applyProtection="1">
      <alignment horizontal="left" vertical="top" wrapText="1"/>
    </xf>
    <xf numFmtId="0" fontId="17" fillId="2" borderId="3" xfId="0" applyFont="1" applyFill="1" applyBorder="1" applyAlignment="1">
      <alignment vertical="center"/>
    </xf>
    <xf numFmtId="0" fontId="17" fillId="2" borderId="3" xfId="0" applyFont="1" applyFill="1" applyBorder="1" applyAlignment="1">
      <alignment vertical="center" wrapText="1"/>
    </xf>
    <xf numFmtId="0" fontId="17" fillId="2" borderId="0" xfId="0" applyFont="1" applyFill="1"/>
    <xf numFmtId="0" fontId="19" fillId="2" borderId="0" xfId="0" applyFont="1" applyFill="1"/>
    <xf numFmtId="0" fontId="20" fillId="2" borderId="0" xfId="0" applyFont="1" applyFill="1" applyBorder="1" applyAlignment="1" applyProtection="1">
      <alignment horizontal="left" vertical="top" wrapText="1"/>
    </xf>
    <xf numFmtId="4" fontId="17" fillId="2" borderId="3" xfId="0" applyNumberFormat="1" applyFont="1" applyFill="1" applyBorder="1" applyAlignment="1" applyProtection="1">
      <alignment horizontal="center" vertical="center" wrapText="1"/>
    </xf>
    <xf numFmtId="4" fontId="17" fillId="2" borderId="3" xfId="0" applyNumberFormat="1" applyFont="1" applyFill="1" applyBorder="1" applyAlignment="1" applyProtection="1">
      <alignment horizontal="right" vertical="center" wrapText="1"/>
    </xf>
    <xf numFmtId="0" fontId="21" fillId="2" borderId="3" xfId="0" applyFont="1" applyFill="1" applyBorder="1" applyAlignment="1">
      <alignment vertical="center" wrapText="1"/>
    </xf>
    <xf numFmtId="0" fontId="21" fillId="2" borderId="0" xfId="0" applyFont="1" applyFill="1"/>
    <xf numFmtId="0" fontId="22" fillId="2" borderId="0" xfId="0" applyFont="1" applyFill="1"/>
    <xf numFmtId="0" fontId="21" fillId="2" borderId="3" xfId="0" applyFont="1" applyFill="1" applyBorder="1" applyAlignment="1" applyProtection="1">
      <alignment horizontal="center" vertical="top" wrapText="1"/>
    </xf>
    <xf numFmtId="4" fontId="10" fillId="2" borderId="3"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right" vertical="center" wrapText="1"/>
    </xf>
    <xf numFmtId="4" fontId="23" fillId="2" borderId="3" xfId="0" applyNumberFormat="1" applyFont="1" applyFill="1" applyBorder="1" applyAlignment="1" applyProtection="1">
      <alignment horizontal="center" vertical="center" wrapText="1"/>
    </xf>
    <xf numFmtId="4" fontId="23" fillId="2" borderId="3" xfId="0" applyNumberFormat="1" applyFont="1" applyFill="1" applyBorder="1" applyAlignment="1" applyProtection="1">
      <alignment horizontal="right" vertical="center" wrapText="1"/>
    </xf>
    <xf numFmtId="0" fontId="21" fillId="2" borderId="3" xfId="0" applyFont="1" applyFill="1" applyBorder="1" applyAlignment="1">
      <alignment vertical="center"/>
    </xf>
    <xf numFmtId="0" fontId="23" fillId="2" borderId="3" xfId="0" applyFont="1" applyFill="1" applyBorder="1" applyAlignment="1" applyProtection="1">
      <alignment horizontal="center" vertical="center" wrapText="1"/>
    </xf>
    <xf numFmtId="4" fontId="21" fillId="2" borderId="3" xfId="0" applyNumberFormat="1" applyFont="1" applyFill="1" applyBorder="1" applyAlignment="1" applyProtection="1">
      <alignment horizontal="center" vertical="center" wrapText="1"/>
    </xf>
    <xf numFmtId="4" fontId="21" fillId="2" borderId="3" xfId="0" applyNumberFormat="1" applyFont="1" applyFill="1" applyBorder="1" applyAlignment="1" applyProtection="1">
      <alignment horizontal="right" vertical="center" wrapText="1"/>
    </xf>
    <xf numFmtId="4" fontId="16" fillId="2" borderId="1" xfId="0" applyNumberFormat="1" applyFont="1" applyFill="1" applyBorder="1" applyAlignment="1">
      <alignment vertical="top" wrapText="1"/>
    </xf>
    <xf numFmtId="49" fontId="17" fillId="2" borderId="1" xfId="0" applyNumberFormat="1" applyFont="1" applyFill="1" applyBorder="1" applyAlignment="1" applyProtection="1">
      <alignment horizontal="center" vertical="center" wrapText="1"/>
    </xf>
    <xf numFmtId="0" fontId="12" fillId="2" borderId="3" xfId="0" applyFont="1" applyFill="1" applyBorder="1" applyAlignment="1" applyProtection="1">
      <alignment horizontal="left" vertical="top" wrapText="1"/>
    </xf>
    <xf numFmtId="4" fontId="16" fillId="0" borderId="1" xfId="0" applyNumberFormat="1" applyFont="1" applyFill="1" applyBorder="1" applyAlignment="1">
      <alignment vertical="top" wrapText="1"/>
    </xf>
    <xf numFmtId="0" fontId="16" fillId="0" borderId="3" xfId="0" applyFont="1" applyBorder="1" applyAlignment="1">
      <alignment vertical="top" wrapText="1"/>
    </xf>
    <xf numFmtId="0" fontId="12" fillId="2" borderId="5"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2" borderId="4"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7" fillId="2"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wrapText="1"/>
    </xf>
    <xf numFmtId="0" fontId="10" fillId="2" borderId="3" xfId="0" applyFont="1" applyFill="1" applyBorder="1" applyAlignment="1" applyProtection="1">
      <alignment horizontal="center" vertical="center" wrapText="1"/>
    </xf>
    <xf numFmtId="49" fontId="17" fillId="2" borderId="3" xfId="0" applyNumberFormat="1" applyFont="1" applyFill="1" applyBorder="1" applyAlignment="1" applyProtection="1">
      <alignment horizontal="center" vertical="center" wrapText="1"/>
    </xf>
    <xf numFmtId="0" fontId="10" fillId="2" borderId="3" xfId="0" applyFont="1" applyFill="1" applyBorder="1" applyAlignment="1" applyProtection="1">
      <alignment horizontal="center" vertical="top" wrapText="1"/>
    </xf>
    <xf numFmtId="0" fontId="25" fillId="2" borderId="0" xfId="0" applyFont="1" applyFill="1" applyBorder="1" applyAlignment="1" applyProtection="1">
      <alignment horizontal="left" vertical="top" wrapText="1"/>
    </xf>
    <xf numFmtId="0" fontId="16" fillId="2" borderId="0" xfId="0" applyFont="1" applyFill="1"/>
    <xf numFmtId="0" fontId="10" fillId="2" borderId="7" xfId="0" applyFont="1" applyFill="1" applyBorder="1" applyAlignment="1">
      <alignment vertical="center" wrapText="1"/>
    </xf>
    <xf numFmtId="4" fontId="16" fillId="3" borderId="1" xfId="0" applyNumberFormat="1" applyFont="1" applyFill="1" applyBorder="1" applyAlignment="1">
      <alignment vertical="top" wrapText="1"/>
    </xf>
    <xf numFmtId="0" fontId="26" fillId="2" borderId="0" xfId="0" applyFont="1" applyFill="1" applyBorder="1" applyAlignment="1" applyProtection="1">
      <alignment horizontal="left" vertical="top" wrapText="1"/>
    </xf>
    <xf numFmtId="0" fontId="12" fillId="2" borderId="3" xfId="0" applyFont="1" applyFill="1" applyBorder="1" applyAlignment="1" applyProtection="1">
      <alignment horizontal="center" vertical="top" wrapText="1"/>
    </xf>
    <xf numFmtId="0" fontId="27" fillId="2" borderId="0" xfId="0" applyFont="1" applyFill="1"/>
    <xf numFmtId="0" fontId="12" fillId="0" borderId="4" xfId="0" applyFont="1" applyBorder="1" applyAlignment="1" applyProtection="1">
      <alignment vertical="center" wrapText="1"/>
    </xf>
    <xf numFmtId="0" fontId="9" fillId="0" borderId="3" xfId="0" applyFont="1" applyBorder="1" applyAlignment="1" applyProtection="1">
      <alignment horizontal="left" vertical="top" wrapText="1"/>
    </xf>
    <xf numFmtId="4" fontId="30" fillId="2" borderId="3" xfId="0" applyNumberFormat="1" applyFont="1" applyFill="1" applyBorder="1" applyAlignment="1" applyProtection="1">
      <alignment horizontal="right" vertical="center" wrapText="1"/>
    </xf>
    <xf numFmtId="0" fontId="9" fillId="2" borderId="3" xfId="0" applyFont="1" applyFill="1" applyBorder="1" applyAlignment="1" applyProtection="1">
      <alignment horizontal="left" vertical="center" wrapText="1"/>
    </xf>
    <xf numFmtId="4" fontId="16" fillId="2" borderId="3" xfId="0" applyNumberFormat="1" applyFont="1" applyFill="1" applyBorder="1" applyAlignment="1">
      <alignment vertical="top" wrapText="1"/>
    </xf>
    <xf numFmtId="4" fontId="16" fillId="2" borderId="0" xfId="0" applyNumberFormat="1" applyFont="1" applyFill="1" applyBorder="1" applyAlignment="1">
      <alignment vertical="top" wrapText="1"/>
    </xf>
    <xf numFmtId="4" fontId="12" fillId="2" borderId="3" xfId="0" applyNumberFormat="1"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9" fillId="2" borderId="8" xfId="0" applyFont="1" applyFill="1" applyBorder="1" applyAlignment="1" applyProtection="1">
      <alignment horizontal="center" vertical="top" wrapText="1"/>
    </xf>
    <xf numFmtId="0" fontId="16" fillId="2" borderId="3" xfId="0" applyFont="1" applyFill="1" applyBorder="1" applyAlignment="1">
      <alignment vertical="top" wrapText="1"/>
    </xf>
    <xf numFmtId="0" fontId="9" fillId="2" borderId="8" xfId="0"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8" fillId="2" borderId="0" xfId="0" applyFont="1" applyFill="1"/>
    <xf numFmtId="0" fontId="5" fillId="2" borderId="0" xfId="0" applyFont="1" applyFill="1" applyAlignment="1">
      <alignment horizontal="center" vertical="center"/>
    </xf>
    <xf numFmtId="4" fontId="16" fillId="2" borderId="9" xfId="0" applyNumberFormat="1" applyFont="1" applyFill="1" applyBorder="1" applyAlignment="1">
      <alignment vertical="top" wrapText="1"/>
    </xf>
    <xf numFmtId="0" fontId="10" fillId="2" borderId="10" xfId="0" applyFont="1" applyFill="1" applyBorder="1" applyAlignment="1">
      <alignment vertical="center" wrapText="1"/>
    </xf>
    <xf numFmtId="0" fontId="16" fillId="0" borderId="10" xfId="0" applyFont="1" applyBorder="1" applyAlignment="1">
      <alignment vertical="top" wrapText="1"/>
    </xf>
    <xf numFmtId="4" fontId="12" fillId="2" borderId="8" xfId="0" applyNumberFormat="1" applyFont="1" applyFill="1" applyBorder="1" applyAlignment="1" applyProtection="1">
      <alignment horizontal="right" vertical="center" wrapText="1"/>
    </xf>
    <xf numFmtId="0" fontId="5" fillId="2" borderId="11" xfId="0" applyFont="1" applyFill="1" applyBorder="1" applyAlignment="1">
      <alignment vertical="center" wrapText="1"/>
    </xf>
    <xf numFmtId="2" fontId="10" fillId="2" borderId="8" xfId="0" applyNumberFormat="1" applyFont="1" applyFill="1" applyBorder="1" applyAlignment="1">
      <alignment vertical="center"/>
    </xf>
    <xf numFmtId="0" fontId="16" fillId="0" borderId="11" xfId="0" applyFont="1" applyBorder="1" applyAlignment="1">
      <alignment vertical="top" wrapText="1"/>
    </xf>
    <xf numFmtId="0" fontId="10" fillId="2" borderId="0" xfId="0" applyFont="1" applyFill="1" applyBorder="1" applyAlignment="1">
      <alignment vertical="center" wrapText="1"/>
    </xf>
    <xf numFmtId="4" fontId="31" fillId="2" borderId="0" xfId="0" applyNumberFormat="1" applyFont="1" applyFill="1" applyAlignment="1">
      <alignment vertical="center"/>
    </xf>
    <xf numFmtId="4" fontId="32" fillId="2" borderId="0" xfId="0" applyNumberFormat="1" applyFont="1" applyFill="1" applyBorder="1" applyAlignment="1" applyProtection="1">
      <alignment vertical="center" wrapText="1"/>
    </xf>
    <xf numFmtId="4" fontId="33" fillId="2" borderId="1" xfId="0" applyNumberFormat="1" applyFont="1" applyFill="1" applyBorder="1" applyAlignment="1" applyProtection="1">
      <alignment horizontal="center" vertical="center" wrapText="1"/>
    </xf>
    <xf numFmtId="4" fontId="33" fillId="2" borderId="3" xfId="0" applyNumberFormat="1" applyFont="1" applyFill="1" applyBorder="1" applyAlignment="1">
      <alignment vertical="center"/>
    </xf>
    <xf numFmtId="4" fontId="30" fillId="2" borderId="3" xfId="0" applyNumberFormat="1" applyFont="1" applyFill="1" applyBorder="1" applyAlignment="1">
      <alignment vertical="center"/>
    </xf>
    <xf numFmtId="4" fontId="30" fillId="2" borderId="3"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top" wrapText="1"/>
    </xf>
    <xf numFmtId="0" fontId="12" fillId="2" borderId="8"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12" fillId="2" borderId="1" xfId="0" applyFont="1" applyFill="1" applyBorder="1" applyAlignment="1" applyProtection="1">
      <alignment horizontal="center" vertical="top" wrapText="1"/>
    </xf>
    <xf numFmtId="0" fontId="12" fillId="2" borderId="9"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2" borderId="8"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9" fillId="2" borderId="10" xfId="0" applyFont="1" applyFill="1" applyBorder="1" applyAlignment="1" applyProtection="1">
      <alignment horizontal="center" vertical="top" wrapText="1"/>
    </xf>
    <xf numFmtId="0" fontId="12" fillId="0" borderId="1" xfId="0" applyFont="1" applyBorder="1" applyAlignment="1" applyProtection="1">
      <alignment horizontal="center" vertical="center" wrapText="1"/>
    </xf>
    <xf numFmtId="0" fontId="10" fillId="2" borderId="6" xfId="0" applyFont="1" applyFill="1" applyBorder="1" applyAlignment="1" applyProtection="1">
      <alignment horizontal="center" vertical="top" wrapText="1"/>
    </xf>
    <xf numFmtId="0" fontId="18" fillId="2" borderId="0" xfId="0" applyFont="1" applyFill="1" applyBorder="1" applyAlignment="1" applyProtection="1">
      <alignment horizontal="center" vertical="top" wrapText="1"/>
    </xf>
    <xf numFmtId="0" fontId="6" fillId="2" borderId="0" xfId="0" applyFont="1" applyFill="1" applyAlignment="1">
      <alignment horizontal="center"/>
    </xf>
    <xf numFmtId="4" fontId="16" fillId="3" borderId="9" xfId="0" applyNumberFormat="1" applyFont="1" applyFill="1" applyBorder="1" applyAlignment="1">
      <alignment vertical="top" wrapText="1"/>
    </xf>
    <xf numFmtId="4" fontId="17" fillId="2" borderId="8" xfId="0" applyNumberFormat="1" applyFont="1" applyFill="1" applyBorder="1" applyAlignment="1" applyProtection="1">
      <alignment horizontal="right" vertical="center" wrapText="1"/>
    </xf>
    <xf numFmtId="0" fontId="5" fillId="2" borderId="11" xfId="0" applyFont="1" applyFill="1" applyBorder="1"/>
    <xf numFmtId="0" fontId="10" fillId="2" borderId="11" xfId="0" applyFont="1" applyFill="1" applyBorder="1" applyAlignment="1">
      <alignment horizontal="center" vertical="center" wrapText="1"/>
    </xf>
    <xf numFmtId="0" fontId="10" fillId="2" borderId="11" xfId="0" applyFont="1" applyFill="1" applyBorder="1" applyAlignment="1">
      <alignment vertical="center" wrapText="1"/>
    </xf>
    <xf numFmtId="4" fontId="16" fillId="2" borderId="11" xfId="0" applyNumberFormat="1" applyFont="1" applyFill="1" applyBorder="1" applyAlignment="1">
      <alignment vertical="top" wrapText="1"/>
    </xf>
    <xf numFmtId="0" fontId="12" fillId="2" borderId="0" xfId="0" applyFont="1" applyFill="1" applyBorder="1" applyAlignment="1" applyProtection="1">
      <alignment horizontal="center" vertical="center" wrapText="1"/>
    </xf>
    <xf numFmtId="4" fontId="12" fillId="2" borderId="0" xfId="0" applyNumberFormat="1" applyFont="1" applyFill="1" applyBorder="1" applyAlignment="1" applyProtection="1">
      <alignment horizontal="center" vertical="center" wrapText="1"/>
    </xf>
    <xf numFmtId="4" fontId="30" fillId="2" borderId="0" xfId="0" applyNumberFormat="1" applyFont="1" applyFill="1" applyBorder="1" applyAlignment="1" applyProtection="1">
      <alignment horizontal="center" vertical="center" wrapText="1"/>
    </xf>
    <xf numFmtId="4" fontId="12" fillId="2" borderId="0" xfId="0" applyNumberFormat="1" applyFont="1" applyFill="1" applyBorder="1" applyAlignment="1" applyProtection="1">
      <alignment horizontal="right" vertical="center" wrapText="1"/>
    </xf>
    <xf numFmtId="0" fontId="9" fillId="2" borderId="2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pplyProtection="1">
      <alignment horizontal="center" vertical="center" wrapText="1"/>
    </xf>
    <xf numFmtId="4" fontId="33" fillId="2" borderId="1" xfId="0" applyNumberFormat="1" applyFont="1" applyFill="1" applyBorder="1" applyAlignment="1">
      <alignment horizontal="center" vertical="center" wrapText="1"/>
    </xf>
    <xf numFmtId="0" fontId="9" fillId="2" borderId="1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4" fontId="33" fillId="2" borderId="17" xfId="0" applyNumberFormat="1" applyFont="1" applyFill="1" applyBorder="1" applyAlignment="1">
      <alignment horizontal="center" vertical="center" wrapText="1"/>
    </xf>
    <xf numFmtId="4" fontId="33" fillId="2" borderId="18"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right" vertical="center" wrapText="1"/>
    </xf>
    <xf numFmtId="0" fontId="2" fillId="2" borderId="0" xfId="0" applyFont="1" applyFill="1" applyBorder="1" applyAlignment="1" applyProtection="1">
      <alignment horizontal="right" vertical="top" wrapText="1"/>
    </xf>
    <xf numFmtId="0" fontId="6" fillId="2" borderId="0" xfId="0" applyFont="1" applyFill="1" applyBorder="1" applyAlignment="1" applyProtection="1">
      <alignment horizontal="right" vertical="center" wrapText="1"/>
    </xf>
    <xf numFmtId="2" fontId="6" fillId="2" borderId="0" xfId="0" applyNumberFormat="1" applyFont="1" applyFill="1" applyBorder="1" applyAlignment="1" applyProtection="1">
      <alignment horizontal="right" vertical="center" wrapText="1"/>
    </xf>
    <xf numFmtId="0" fontId="7" fillId="2" borderId="0" xfId="0"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1" fillId="2" borderId="0" xfId="0" applyFont="1" applyFill="1" applyBorder="1" applyAlignment="1" applyProtection="1">
      <alignment horizontal="left" vertical="top" wrapText="1"/>
    </xf>
    <xf numFmtId="0" fontId="10" fillId="2" borderId="1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6" fillId="0" borderId="10" xfId="0" applyFont="1" applyBorder="1" applyAlignment="1">
      <alignment horizontal="center" vertical="top" wrapText="1"/>
    </xf>
    <xf numFmtId="0" fontId="16" fillId="0" borderId="6" xfId="0" applyFont="1" applyBorder="1" applyAlignment="1">
      <alignment horizontal="center" vertical="top" wrapText="1"/>
    </xf>
    <xf numFmtId="4" fontId="16" fillId="2" borderId="9" xfId="0" applyNumberFormat="1" applyFont="1" applyFill="1" applyBorder="1" applyAlignment="1">
      <alignment horizontal="center" vertical="top" wrapText="1"/>
    </xf>
    <xf numFmtId="4" fontId="16" fillId="2" borderId="12" xfId="0" applyNumberFormat="1" applyFont="1" applyFill="1" applyBorder="1" applyAlignment="1">
      <alignment horizontal="center" vertical="top" wrapText="1"/>
    </xf>
  </cellXfs>
  <cellStyles count="1">
    <cellStyle name="Звичайни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3262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дод6!#REF!</c:f>
              <c:strCache>
                <c:ptCount val="1"/>
                <c:pt idx="0">
                  <c:v>#ССЫЛКА!</c:v>
                </c:pt>
              </c:strCache>
            </c:strRef>
          </c:tx>
          <c:invertIfNegative val="0"/>
          <c:cat>
            <c:multiLvlStrRef>
              <c:f>дод6!$F$5:$K$152</c:f>
              <c:multiLvlStrCache>
                <c:ptCount val="143"/>
                <c:lvl>
                  <c:pt idx="4">
                    <c:v>Примітка</c:v>
                  </c:pt>
                  <c:pt idx="6">
                    <c:v>10</c:v>
                  </c:pt>
                  <c:pt idx="11">
                    <c:v> Відповідно до умов програми було слачено 1 виконавче провадження</c:v>
                  </c:pt>
                  <c:pt idx="13">
                    <c:v>Відповідно до заходів,зазначених у розділі  8 «Напрямки діяльності та заходи» Програми  (зі змінами та доповленнями) фінансування здійснювалось з місцевого бюджету. Кошти спрямовувались на оплату праці з нарахуваннями сезонним працівникам (кочегара), оплат</c:v>
                  </c:pt>
                  <c:pt idx="15">
                    <c:v>Примітка</c:v>
                  </c:pt>
                  <c:pt idx="17">
                    <c:v>10</c:v>
                  </c:pt>
                  <c:pt idx="18">
                    <c:v>Відповідно до заходів,зазначених у розділі  8 «Напрямки діяльності та заходи» Програми  (зі змінами та доповленнями)  передбачено фінансування відшкодування лікарських засобів за пільговими рецептами, наданих пільговій категорії населення.</c:v>
                  </c:pt>
                  <c:pt idx="22">
                    <c:v>Програмою передбачено надання пільг з послуг зв’язку окремим категоріям населення.  4 осіб отримали такі послуги у звітному періоді</c:v>
                  </c:pt>
                  <c:pt idx="24">
                    <c:v>Проограмою передбачена організація пільгового перевезення окремим категоріям громадян  Білозірської  СТГ на приміських маршрутах загального користування автомобільним транспортом. </c:v>
                  </c:pt>
                  <c:pt idx="26">
                    <c:v>Проограмою передбачена організація  пільгового перевезення окремим категоріям громадян  Білозірської СТГ на проїзд в залізничному транспорті приміського сполучення.</c:v>
                  </c:pt>
                  <c:pt idx="28">
                    <c:v>Примітка</c:v>
                  </c:pt>
                  <c:pt idx="30">
                    <c:v>10</c:v>
                  </c:pt>
                  <c:pt idx="31">
                    <c:v>У звітний період було здійснено компенсацію  за поховання померлих (загиблих) військовослужбовців під час проходження військової служби в повному обсязі відповідно поданих заяв. 8 родин звернулись до виконавчого комітету Білозірської сільської ради та отри</c:v>
                  </c:pt>
                  <c:pt idx="32">
                    <c:v>Метою цієї Програми є вдосконалення та посилення рівня соціально-профілактичної роботи, спрямованої на запобігання потраплянню в складні життєві обставини осіб/сімей, які належать до вразливих груп населення та надання особам/сім’ям комплексу соціальних по</c:v>
                  </c:pt>
                  <c:pt idx="35">
                    <c:v>Відповідно до умов Програми жителі громади,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можуть отримувати   компенсаційні</c:v>
                  </c:pt>
                  <c:pt idx="37">
                    <c:v>Примітка</c:v>
                  </c:pt>
                  <c:pt idx="39">
                    <c:v>10</c:v>
                  </c:pt>
                  <c:pt idx="40">
                    <c:v>Програмою «Турбота» передбачено виплату матеріальної допомоги виплата учасникам АТО, незахищеним верстам населення села, . Зв звітний період  70 особів отримали допомогу. </c:v>
                  </c:pt>
                  <c:pt idx="41">
                    <c:v>Відповідно до програми однорозову грошову допомогу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отримала одна особа</c:v>
                  </c:pt>
                  <c:pt idx="42">
                    <c:v>Програмою передбачено виплата з місцевого бюджету одноразової грошової допомоги для оздоровлення поранених учасників оборони України у зв’язку з російською військовою агресією. До виконавчого комітету Білозірської сільської ради звернулось 18 осіб за допом</c:v>
                  </c:pt>
                  <c:pt idx="45">
                    <c:v>Відповідно до заходів зазхначених в програмі кошти були спрямовані на  придбання нагрудних , нагородних знаків з метою вшанування матерів, загибих учасників російсько-української війни (жителів громади) </c:v>
                  </c:pt>
                  <c:pt idx="47">
                    <c:v>Примітка</c:v>
                  </c:pt>
                  <c:pt idx="49">
                    <c:v>10</c:v>
                  </c:pt>
                  <c:pt idx="51">
                    <c:v>Метою Програми є реалізація комплексу заходів щодо забезпечення утримання в належному санітарно-технічному стані території населених пунктів Білозірської сільської ради та покращення її естетичного вигляду для створення оптимальних умов праці, побуту та ві</c:v>
                  </c:pt>
                  <c:pt idx="52">
                    <c:v>Кошти на виканання програми не виконистовувались у зв'язку з відсутністю такої потреби</c:v>
                  </c:pt>
                  <c:pt idx="55">
                    <c:v>видатки  за цією програмою спрямовані на реконструкції мережі вуличного освітлення від ТП-889 по вул. Горіхова, провул. Чехова в с.Білозір’я, Черкаського району, Черкаської області </c:v>
                  </c:pt>
                  <c:pt idx="57">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59">
                    <c:v>Примітка</c:v>
                  </c:pt>
                  <c:pt idx="61">
                    <c:v>10</c:v>
                  </c:pt>
                  <c:pt idx="62">
                    <c:v>Метою Програми є:
 - покращення стану вулиць та автомобільних доріг комунальної власності за рахунок коштів бюджету громади, що позитивно вплине на соціально-економічний розвиток населених пунктів Білозірської сільської територіальної громади</c:v>
                  </c:pt>
                  <c:pt idx="64">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Було виготовлено проєктно-кошторисну документацію по об’єкту "Капітальний ремонт по встанов</c:v>
                  </c:pt>
                  <c:pt idx="65">
                    <c:v>Метою Програми є сплата членських внесків  до Асоціації об'єднаних територіальних громад </c:v>
                  </c:pt>
                  <c:pt idx="69">
                    <c:v>Кошти на виконання програми не використовувались у зв'язку з відсутністю такої потреби</c:v>
                  </c:pt>
                  <c:pt idx="70">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72">
                    <c:v>Примітка</c:v>
                  </c:pt>
                  <c:pt idx="74">
                    <c:v>10</c:v>
                  </c:pt>
                  <c:pt idx="75">
                    <c:v>Рішенням сесії Білозірської сільської ради затверджено  програму «Про забезпечення діяльності поліцейського офіцера громади в Білозірській ОТГ на період 2021-2025 роки». Програма розроблена відповідно до Законів України «Про національну поліцію», «Про місц</c:v>
                  </c:pt>
                  <c:pt idx="81">
                    <c:v> Програмою передбачено кошти були спрямовані на  придбання  меморіальних дошок  із зображеням загиблих учасників рос-укр війни (жителів громади) з 2014 року.</c:v>
                  </c:pt>
                  <c:pt idx="84">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6">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7">
                    <c:v>Примітка</c:v>
                  </c:pt>
                  <c:pt idx="89">
                    <c:v>10</c:v>
                  </c:pt>
                  <c:pt idx="94">
                    <c:v>Метою Програми є сприяння та забезпечення стабільної діяльності комунальних підприємств, збереження комунального майна шляхом надання фінансової підтримки комунальному підприємству, Кошти спрямовувались на виконання зобов’язань по виплаті заробітної плати.</c:v>
                  </c:pt>
                  <c:pt idx="95">
                    <c:v>Основною метою Програми - є забезпечення стабільної роботи комунального підприємства та забезпечення його безперебійного функціонування відповідно до статутної діяльності, що сприятиме покращенню умов для виробництва і реалізації якісних послуг населенню с</c:v>
                  </c:pt>
                  <c:pt idx="97">
                    <c:v>Примітка</c:v>
                  </c:pt>
                  <c:pt idx="99">
                    <c:v>10</c:v>
                  </c:pt>
                  <c:pt idx="101">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104">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106">
                    <c:v>Кошти на виконання програми не використовувались у зв'язку з відсутністю такої потреби</c:v>
                  </c:pt>
                  <c:pt idx="108">
                    <c:v>Бюджетні призначення спрямовані на послуги з підгортання побутових відходів на території Білозірської сільської територіальної громади</c:v>
                  </c:pt>
                  <c:pt idx="113">
                    <c:v>Примітка</c:v>
                  </c:pt>
                  <c:pt idx="115">
                    <c:v>10</c:v>
                  </c:pt>
                  <c:pt idx="116">
                    <c:v>Було спрямовано міжбюджетний трансферт до обласного бюджету Чеоркаської області на експлуатаційне утримання автомобільних доріг загального користування місцевого значення в зимовий період.</c:v>
                  </c:pt>
                  <c:pt idx="118">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на оплату комунальних послуг шляхом перерахування міжбюджетного трансферту
</c:v>
                  </c:pt>
                  <c:pt idx="119">
                    <c:v>Відповідно до заходів,зазначених у програмі фінансування здійснювалось з місцевого бюджету на спільне утримання  місцевої пожежної команди Степанківської сільської ради,  шляхом перерахування міжбюджетного трансферту
</c:v>
                  </c:pt>
                  <c:pt idx="120">
                    <c:v>Відповідно до заходів,зазначених у програмі фінансування здійснювалось з місцевого бюджету На оплату праці медичним працівникам, які здійснюють медогляд призовників  шляхом перерахування міжбюджетного трансферту
</c:v>
                  </c:pt>
                  <c:pt idx="121">
                    <c:v>Передбачено в бюджеті Білозірської  сільської територіальної громади  кошти на утримання та зміцнення матеріально-технічного забезпечення Інклюзивно-ресурсного центру . Кошти перераховуються до бюджету Тернівської сільської територіальної громади шляхом пе</c:v>
                  </c:pt>
                  <c:pt idx="122">
                    <c:v>Перераховано обласному бюджету Черкаської області для перерахування коштів на фінансування робіт та заходів з територіальної оборони та мобілізаційної підготовки, на підтримку сил безпеки та оборони відповідно до обласної Програми територіальної оборони на</c:v>
                  </c:pt>
                  <c:pt idx="123">
                    <c:v>Примітка</c:v>
                  </c:pt>
                  <c:pt idx="125">
                    <c:v>11</c:v>
                  </c:pt>
                  <c:pt idx="126">
                    <c:v>Передбачено в бюджеті Білозірської  сільської територіальної громади  кошти Нововоронцовській селищній територіальній громаді Бериславського району Херсонської області на оплату заходів зазначених в Програмі «Єдності та підтримки громад України, що постраж</c:v>
                  </c:pt>
                  <c:pt idx="128">
                    <c:v> шляхом перерахування міжбюджетного трансферту було надано фінансову підтримку відповідно до напрямків зазначених в програмі
</c:v>
                  </c:pt>
                  <c:pt idx="129">
                    <c:v> шляхом перерахування міжбюджетного трансферту було надано фінансову підтримку відповідно до напрямків зазначених в програмі
</c:v>
                  </c:pt>
                  <c:pt idx="130">
                    <c:v> шляхом перерахування міжбюджетного трансферту було надано фінансову підтримку відповідно до напрямків зазначених в програмі
</c:v>
                  </c:pt>
                  <c:pt idx="131">
                    <c:v> шляхом перерахування міжбюджетного трансферту було  надано фінансову підтримку відповідно до напрямків зазначених в програмі
</c:v>
                  </c:pt>
                  <c:pt idx="132">
                    <c:v> шляхом перерахування міжбюджетного трансферту було  надано фінансову підтримку відповідно до напрямків зазначених в програмі
</c:v>
                  </c:pt>
                  <c:pt idx="133">
                    <c:v> шляхом перерахування міжбюджетного трансферту було  надано фінансову підтримку відповідно до напрямків зазначених в програмі
</c:v>
                  </c:pt>
                  <c:pt idx="134">
                    <c:v> шляхом перерахування міжбюджетного трансферту було  надано фінансову підтримку відповідно до напрямків зазначених в програмі
</c:v>
                  </c:pt>
                  <c:pt idx="135">
                    <c:v>Примітка</c:v>
                  </c:pt>
                  <c:pt idx="137">
                    <c:v>11</c:v>
                  </c:pt>
                  <c:pt idx="138">
                    <c:v>Передбачено в бюджеті Білозірської  сільської територіальної громади  кошти  Черкаській районній державній адміністрації як фінансове забезпечення видатків на заходи зазначені в Програмі «Підтримка  діяльності органів виконавчої влади на 2025-2026 роки» а </c:v>
                  </c:pt>
                  <c:pt idx="139">
                    <c:v>Шляхом перерахування міжбюджетного трансферту було  надано фінансову підтримку відповідно до напрямків зазначених в програмі
</c:v>
                  </c:pt>
                  <c:pt idx="140">
                    <c:v>Програмою передбачено  фінансування ГУ Національної поліції України в Черкаській області на придбання запасних частин до автомобільного транспорту, техніки відділу поліцейської діяльності № 1 Черкаського районного управління поліції ГУНП в Черкаській облас</c:v>
                  </c:pt>
                  <c:pt idx="141">
                    <c:v> шляхом перерахування міжбюджетного трансферту було  надано фінансову підтримку відповідно до напрямків зазначених в програмі
</c:v>
                  </c:pt>
                  <c:pt idx="142">
                    <c:v>Програмою передбачено  фінансування 2го державного пожежно-рятувального загону на придбання матеріально-технічного забезпечення пожежно-рятувальних підрозділів (паливно-мастильних матеріалів для забезпечення патрулювання пожежонебезпечних ділянок)</c:v>
                  </c:pt>
                </c:lvl>
                <c:lvl>
                  <c:pt idx="4">
                    <c:v>Рівень виконання (%) до затвердженого на звітний період 2025 року</c:v>
                  </c:pt>
                  <c:pt idx="6">
                    <c:v>9</c:v>
                  </c:pt>
                  <c:pt idx="7">
                    <c:v>93,34</c:v>
                  </c:pt>
                  <c:pt idx="8">
                    <c:v>93,34</c:v>
                  </c:pt>
                  <c:pt idx="9">
                    <c:v>3,03</c:v>
                  </c:pt>
                  <c:pt idx="10">
                    <c:v>3,03</c:v>
                  </c:pt>
                  <c:pt idx="11">
                    <c:v>3,03</c:v>
                  </c:pt>
                  <c:pt idx="12">
                    <c:v>96,21</c:v>
                  </c:pt>
                  <c:pt idx="13">
                    <c:v>96,78</c:v>
                  </c:pt>
                  <c:pt idx="14">
                    <c:v>96,78</c:v>
                  </c:pt>
                  <c:pt idx="15">
                    <c:v>Рівень виконання (%) до затвердженого на звітний період 2025 року</c:v>
                  </c:pt>
                  <c:pt idx="17">
                    <c:v>9</c:v>
                  </c:pt>
                  <c:pt idx="18">
                    <c:v>92,56</c:v>
                  </c:pt>
                  <c:pt idx="19">
                    <c:v>92,56</c:v>
                  </c:pt>
                  <c:pt idx="20">
                    <c:v>94,71</c:v>
                  </c:pt>
                  <c:pt idx="21">
                    <c:v>68,00</c:v>
                  </c:pt>
                  <c:pt idx="22">
                    <c:v>68,00</c:v>
                  </c:pt>
                  <c:pt idx="23">
                    <c:v>99,99</c:v>
                  </c:pt>
                  <c:pt idx="24">
                    <c:v>99,99</c:v>
                  </c:pt>
                  <c:pt idx="25">
                    <c:v>95,85</c:v>
                  </c:pt>
                  <c:pt idx="26">
                    <c:v>95,85</c:v>
                  </c:pt>
                  <c:pt idx="27">
                    <c:v>77,67</c:v>
                  </c:pt>
                  <c:pt idx="28">
                    <c:v>Рівень виконання (%) до затвердженого на звітний період 2025 року</c:v>
                  </c:pt>
                  <c:pt idx="30">
                    <c:v>9</c:v>
                  </c:pt>
                  <c:pt idx="31">
                    <c:v>77,67</c:v>
                  </c:pt>
                  <c:pt idx="32">
                    <c:v>98,74</c:v>
                  </c:pt>
                  <c:pt idx="33">
                    <c:v>98,74</c:v>
                  </c:pt>
                  <c:pt idx="34">
                    <c:v>83,96</c:v>
                  </c:pt>
                  <c:pt idx="35">
                    <c:v>83,96</c:v>
                  </c:pt>
                  <c:pt idx="36">
                    <c:v>72,47</c:v>
                  </c:pt>
                  <c:pt idx="37">
                    <c:v>Рівень виконання (%) до затвердженого на звітний період 2025 року</c:v>
                  </c:pt>
                  <c:pt idx="39">
                    <c:v>9</c:v>
                  </c:pt>
                  <c:pt idx="40">
                    <c:v>86,39</c:v>
                  </c:pt>
                  <c:pt idx="41">
                    <c:v>100,00</c:v>
                  </c:pt>
                  <c:pt idx="42">
                    <c:v>48,37</c:v>
                  </c:pt>
                  <c:pt idx="43">
                    <c:v>100,00</c:v>
                  </c:pt>
                  <c:pt idx="44">
                    <c:v>100,00</c:v>
                  </c:pt>
                  <c:pt idx="45">
                    <c:v>100,00</c:v>
                  </c:pt>
                  <c:pt idx="46">
                    <c:v>68,98</c:v>
                  </c:pt>
                  <c:pt idx="47">
                    <c:v>Рівень виконання (%) до затвердженого на звітний період 2025 року</c:v>
                  </c:pt>
                  <c:pt idx="49">
                    <c:v>9</c:v>
                  </c:pt>
                  <c:pt idx="50">
                    <c:v>68,98</c:v>
                  </c:pt>
                  <c:pt idx="51">
                    <c:v>68,98</c:v>
                  </c:pt>
                  <c:pt idx="52">
                    <c:v>0,00</c:v>
                  </c:pt>
                  <c:pt idx="53">
                    <c:v>499,87</c:v>
                  </c:pt>
                  <c:pt idx="54">
                    <c:v>100,00</c:v>
                  </c:pt>
                  <c:pt idx="55">
                    <c:v>100,00</c:v>
                  </c:pt>
                  <c:pt idx="56">
                    <c:v>99,96</c:v>
                  </c:pt>
                  <c:pt idx="57">
                    <c:v>99,96</c:v>
                  </c:pt>
                  <c:pt idx="58">
                    <c:v>99,91</c:v>
                  </c:pt>
                  <c:pt idx="59">
                    <c:v>Рівень виконання (%) до затвердженого на звітний період 2025 року</c:v>
                  </c:pt>
                  <c:pt idx="61">
                    <c:v>9</c:v>
                  </c:pt>
                  <c:pt idx="62">
                    <c:v>99,91</c:v>
                  </c:pt>
                  <c:pt idx="63">
                    <c:v>100,00</c:v>
                  </c:pt>
                  <c:pt idx="64">
                    <c:v>100,00</c:v>
                  </c:pt>
                  <c:pt idx="65">
                    <c:v>100,00</c:v>
                  </c:pt>
                  <c:pt idx="66">
                    <c:v>100,00</c:v>
                  </c:pt>
                  <c:pt idx="67">
                    <c:v>95,96</c:v>
                  </c:pt>
                  <c:pt idx="68">
                    <c:v>0,00</c:v>
                  </c:pt>
                  <c:pt idx="69">
                    <c:v>0,00</c:v>
                  </c:pt>
                  <c:pt idx="70">
                    <c:v>100,00</c:v>
                  </c:pt>
                  <c:pt idx="71">
                    <c:v>100,00</c:v>
                  </c:pt>
                  <c:pt idx="72">
                    <c:v>Рівень виконання (%) до затвердженого на звітний період 2025 року</c:v>
                  </c:pt>
                  <c:pt idx="74">
                    <c:v>9</c:v>
                  </c:pt>
                  <c:pt idx="75">
                    <c:v>81,39</c:v>
                  </c:pt>
                  <c:pt idx="76">
                    <c:v>81,39</c:v>
                  </c:pt>
                  <c:pt idx="77">
                    <c:v>95,01</c:v>
                  </c:pt>
                  <c:pt idx="78">
                    <c:v>95,01</c:v>
                  </c:pt>
                  <c:pt idx="79">
                    <c:v>89,47</c:v>
                  </c:pt>
                  <c:pt idx="80">
                    <c:v>89,47</c:v>
                  </c:pt>
                  <c:pt idx="81">
                    <c:v>89,47</c:v>
                  </c:pt>
                  <c:pt idx="82">
                    <c:v>98,98</c:v>
                  </c:pt>
                  <c:pt idx="83">
                    <c:v>100,00</c:v>
                  </c:pt>
                  <c:pt idx="84">
                    <c:v>100,00</c:v>
                  </c:pt>
                  <c:pt idx="85">
                    <c:v>98,73</c:v>
                  </c:pt>
                  <c:pt idx="86">
                    <c:v>98,73</c:v>
                  </c:pt>
                  <c:pt idx="87">
                    <c:v>Рівень виконання (%) до затвердженого на звітний період 2025 року</c:v>
                  </c:pt>
                  <c:pt idx="89">
                    <c:v>9</c:v>
                  </c:pt>
                  <c:pt idx="90">
                    <c:v>99,61</c:v>
                  </c:pt>
                  <c:pt idx="91">
                    <c:v>99,61</c:v>
                  </c:pt>
                  <c:pt idx="92">
                    <c:v>99,99</c:v>
                  </c:pt>
                  <c:pt idx="93">
                    <c:v>99,99</c:v>
                  </c:pt>
                  <c:pt idx="94">
                    <c:v>100,00</c:v>
                  </c:pt>
                  <c:pt idx="95">
                    <c:v>99,98</c:v>
                  </c:pt>
                  <c:pt idx="96">
                    <c:v>100,00</c:v>
                  </c:pt>
                  <c:pt idx="97">
                    <c:v>Рівень виконання (%) до затвердженого на звітний період 2025 року</c:v>
                  </c:pt>
                  <c:pt idx="99">
                    <c:v>9</c:v>
                  </c:pt>
                  <c:pt idx="100">
                    <c:v>100,00</c:v>
                  </c:pt>
                  <c:pt idx="101">
                    <c:v>100,00</c:v>
                  </c:pt>
                  <c:pt idx="102">
                    <c:v>97,63</c:v>
                  </c:pt>
                  <c:pt idx="103">
                    <c:v>100,00</c:v>
                  </c:pt>
                  <c:pt idx="104">
                    <c:v>100,00</c:v>
                  </c:pt>
                  <c:pt idx="105">
                    <c:v>0,00</c:v>
                  </c:pt>
                  <c:pt idx="106">
                    <c:v>0,00</c:v>
                  </c:pt>
                  <c:pt idx="107">
                    <c:v>100,00</c:v>
                  </c:pt>
                  <c:pt idx="108">
                    <c:v>100,00</c:v>
                  </c:pt>
                  <c:pt idx="109">
                    <c:v>91,46</c:v>
                  </c:pt>
                  <c:pt idx="110">
                    <c:v>91,46</c:v>
                  </c:pt>
                  <c:pt idx="111">
                    <c:v>91,46</c:v>
                  </c:pt>
                  <c:pt idx="112">
                    <c:v>100,00</c:v>
                  </c:pt>
                  <c:pt idx="113">
                    <c:v>Рівень виконання (%) до затвердженого на звітний період 2025 року</c:v>
                  </c:pt>
                  <c:pt idx="115">
                    <c:v>9</c:v>
                  </c:pt>
                  <c:pt idx="116">
                    <c:v>100,00</c:v>
                  </c:pt>
                  <c:pt idx="117">
                    <c:v>92,30</c:v>
                  </c:pt>
                  <c:pt idx="118">
                    <c:v>100,00</c:v>
                  </c:pt>
                  <c:pt idx="119">
                    <c:v>100,00</c:v>
                  </c:pt>
                  <c:pt idx="120">
                    <c:v>100,00</c:v>
                  </c:pt>
                  <c:pt idx="121">
                    <c:v>88,37</c:v>
                  </c:pt>
                  <c:pt idx="122">
                    <c:v>100,00</c:v>
                  </c:pt>
                  <c:pt idx="123">
                    <c:v>Рівень виконання (%) до затвердженого на звітний період 2025 року</c:v>
                  </c:pt>
                  <c:pt idx="125">
                    <c:v>10</c:v>
                  </c:pt>
                  <c:pt idx="126">
                    <c:v>63,58</c:v>
                  </c:pt>
                  <c:pt idx="127">
                    <c:v>88,98</c:v>
                  </c:pt>
                  <c:pt idx="128">
                    <c:v>100,00</c:v>
                  </c:pt>
                  <c:pt idx="129">
                    <c:v>100,00</c:v>
                  </c:pt>
                  <c:pt idx="130">
                    <c:v>100,00</c:v>
                  </c:pt>
                  <c:pt idx="131">
                    <c:v>100,00</c:v>
                  </c:pt>
                  <c:pt idx="132">
                    <c:v>100,00</c:v>
                  </c:pt>
                  <c:pt idx="133">
                    <c:v>100,00</c:v>
                  </c:pt>
                  <c:pt idx="134">
                    <c:v>100,00</c:v>
                  </c:pt>
                  <c:pt idx="135">
                    <c:v>Рівень виконання (%) до затвердженого на звітний період 2025 року</c:v>
                  </c:pt>
                  <c:pt idx="137">
                    <c:v>10</c:v>
                  </c:pt>
                  <c:pt idx="138">
                    <c:v>100,00</c:v>
                  </c:pt>
                  <c:pt idx="139">
                    <c:v>0,00</c:v>
                  </c:pt>
                  <c:pt idx="140">
                    <c:v>100,00</c:v>
                  </c:pt>
                  <c:pt idx="141">
                    <c:v>80,00</c:v>
                  </c:pt>
                  <c:pt idx="142">
                    <c:v>100,00</c:v>
                  </c:pt>
                </c:lvl>
                <c:lvl>
                  <c:pt idx="4">
                    <c:v>Касові видатки за звітний період 2025 року</c:v>
                  </c:pt>
                  <c:pt idx="6">
                    <c:v>8</c:v>
                  </c:pt>
                  <c:pt idx="7">
                    <c:v>12 055 603,52</c:v>
                  </c:pt>
                  <c:pt idx="8">
                    <c:v>12 055 603,52</c:v>
                  </c:pt>
                  <c:pt idx="9">
                    <c:v>605,00</c:v>
                  </c:pt>
                  <c:pt idx="10">
                    <c:v>605,00</c:v>
                  </c:pt>
                  <c:pt idx="11">
                    <c:v>605,00</c:v>
                  </c:pt>
                  <c:pt idx="12">
                    <c:v>3 886 614,30</c:v>
                  </c:pt>
                  <c:pt idx="13">
                    <c:v>3 377 540,38</c:v>
                  </c:pt>
                  <c:pt idx="14">
                    <c:v>3 377 540,38</c:v>
                  </c:pt>
                  <c:pt idx="15">
                    <c:v>Касові видатки за звітний період 2025 року</c:v>
                  </c:pt>
                  <c:pt idx="17">
                    <c:v>8</c:v>
                  </c:pt>
                  <c:pt idx="18">
                    <c:v>509 073,92</c:v>
                  </c:pt>
                  <c:pt idx="19">
                    <c:v>509 073,92</c:v>
                  </c:pt>
                  <c:pt idx="20">
                    <c:v>4 885 197,40</c:v>
                  </c:pt>
                  <c:pt idx="21">
                    <c:v>1 020,00</c:v>
                  </c:pt>
                  <c:pt idx="22">
                    <c:v>1 020,00</c:v>
                  </c:pt>
                  <c:pt idx="23">
                    <c:v>499 970,00</c:v>
                  </c:pt>
                  <c:pt idx="24">
                    <c:v>499 970,00</c:v>
                  </c:pt>
                  <c:pt idx="25">
                    <c:v>76 678,34</c:v>
                  </c:pt>
                  <c:pt idx="26">
                    <c:v>76 678,34</c:v>
                  </c:pt>
                  <c:pt idx="27">
                    <c:v>155 340,00</c:v>
                  </c:pt>
                  <c:pt idx="28">
                    <c:v>Касові видатки за звітний період 2025 року</c:v>
                  </c:pt>
                  <c:pt idx="30">
                    <c:v>8</c:v>
                  </c:pt>
                  <c:pt idx="31">
                    <c:v>155 340,00</c:v>
                  </c:pt>
                  <c:pt idx="32">
                    <c:v>3 562 140,23</c:v>
                  </c:pt>
                  <c:pt idx="33">
                    <c:v>3 562 140,23</c:v>
                  </c:pt>
                  <c:pt idx="34">
                    <c:v>239 281,83</c:v>
                  </c:pt>
                  <c:pt idx="35">
                    <c:v>239 281,83</c:v>
                  </c:pt>
                  <c:pt idx="36">
                    <c:v>350 767,00</c:v>
                  </c:pt>
                  <c:pt idx="37">
                    <c:v>Касові видатки за звітний період 2025 року</c:v>
                  </c:pt>
                  <c:pt idx="39">
                    <c:v>8</c:v>
                  </c:pt>
                  <c:pt idx="40">
                    <c:v>242 591,00</c:v>
                  </c:pt>
                  <c:pt idx="41">
                    <c:v>19 176,00</c:v>
                  </c:pt>
                  <c:pt idx="42">
                    <c:v>89 000,00</c:v>
                  </c:pt>
                  <c:pt idx="43">
                    <c:v>19 100,00</c:v>
                  </c:pt>
                  <c:pt idx="44">
                    <c:v>19 100,00</c:v>
                  </c:pt>
                  <c:pt idx="45">
                    <c:v>19 100,00</c:v>
                  </c:pt>
                  <c:pt idx="46">
                    <c:v>857 392,00</c:v>
                  </c:pt>
                  <c:pt idx="47">
                    <c:v>Касові видатки за звітний період 2025 року</c:v>
                  </c:pt>
                  <c:pt idx="49">
                    <c:v>8</c:v>
                  </c:pt>
                  <c:pt idx="50">
                    <c:v>857 392,00</c:v>
                  </c:pt>
                  <c:pt idx="51">
                    <c:v>857 392,00</c:v>
                  </c:pt>
                  <c:pt idx="52">
                    <c:v>0,00</c:v>
                  </c:pt>
                  <c:pt idx="53">
                    <c:v>1 962 418,86</c:v>
                  </c:pt>
                  <c:pt idx="54">
                    <c:v>68 934,00</c:v>
                  </c:pt>
                  <c:pt idx="55">
                    <c:v>68 934,00</c:v>
                  </c:pt>
                  <c:pt idx="56">
                    <c:v>1 390 502,04</c:v>
                  </c:pt>
                  <c:pt idx="57">
                    <c:v>1 390 502,04</c:v>
                  </c:pt>
                  <c:pt idx="58">
                    <c:v>444 138,00</c:v>
                  </c:pt>
                  <c:pt idx="59">
                    <c:v>Касові видатки за звітний період 2025 року</c:v>
                  </c:pt>
                  <c:pt idx="61">
                    <c:v>8</c:v>
                  </c:pt>
                  <c:pt idx="62">
                    <c:v>444 138,00</c:v>
                  </c:pt>
                  <c:pt idx="63">
                    <c:v>42 844,82</c:v>
                  </c:pt>
                  <c:pt idx="64">
                    <c:v>42 844,82</c:v>
                  </c:pt>
                  <c:pt idx="65">
                    <c:v>16 000,00</c:v>
                  </c:pt>
                  <c:pt idx="66">
                    <c:v>16 000,00</c:v>
                  </c:pt>
                  <c:pt idx="67">
                    <c:v>444 275,96</c:v>
                  </c:pt>
                  <c:pt idx="68">
                    <c:v>0,00</c:v>
                  </c:pt>
                  <c:pt idx="69">
                    <c:v>0,00</c:v>
                  </c:pt>
                  <c:pt idx="70">
                    <c:v>408 466,00</c:v>
                  </c:pt>
                  <c:pt idx="71">
                    <c:v>408 466,00</c:v>
                  </c:pt>
                  <c:pt idx="72">
                    <c:v>Касові видатки за звітний період 2025 року</c:v>
                  </c:pt>
                  <c:pt idx="74">
                    <c:v>8</c:v>
                  </c:pt>
                  <c:pt idx="75">
                    <c:v>35 809,96</c:v>
                  </c:pt>
                  <c:pt idx="76">
                    <c:v>35 809,96</c:v>
                  </c:pt>
                  <c:pt idx="77">
                    <c:v>40 760,00</c:v>
                  </c:pt>
                  <c:pt idx="78">
                    <c:v>40 760,00</c:v>
                  </c:pt>
                  <c:pt idx="79">
                    <c:v>16 015,00</c:v>
                  </c:pt>
                  <c:pt idx="80">
                    <c:v>16 015,00</c:v>
                  </c:pt>
                  <c:pt idx="81">
                    <c:v>16 015,00</c:v>
                  </c:pt>
                  <c:pt idx="82">
                    <c:v>24 745,00</c:v>
                  </c:pt>
                  <c:pt idx="83">
                    <c:v>5 000,00</c:v>
                  </c:pt>
                  <c:pt idx="84">
                    <c:v>5 000,00</c:v>
                  </c:pt>
                  <c:pt idx="85">
                    <c:v>19 745,00</c:v>
                  </c:pt>
                  <c:pt idx="86">
                    <c:v>19 745,00</c:v>
                  </c:pt>
                  <c:pt idx="87">
                    <c:v>Касові видатки за звітний період 2025 року</c:v>
                  </c:pt>
                  <c:pt idx="89">
                    <c:v>8</c:v>
                  </c:pt>
                  <c:pt idx="90">
                    <c:v>3 870 998,67</c:v>
                  </c:pt>
                  <c:pt idx="91">
                    <c:v>3 870 998,67</c:v>
                  </c:pt>
                  <c:pt idx="92">
                    <c:v>3 227 465,47</c:v>
                  </c:pt>
                  <c:pt idx="93">
                    <c:v>3 227 465,47</c:v>
                  </c:pt>
                  <c:pt idx="94">
                    <c:v>1 119 858,50</c:v>
                  </c:pt>
                  <c:pt idx="95">
                    <c:v>2 107 606,97</c:v>
                  </c:pt>
                  <c:pt idx="96">
                    <c:v>37 000,00</c:v>
                  </c:pt>
                  <c:pt idx="97">
                    <c:v>Касові видатки за звітний період 2025 року</c:v>
                  </c:pt>
                  <c:pt idx="99">
                    <c:v>8</c:v>
                  </c:pt>
                  <c:pt idx="100">
                    <c:v>37 000,00</c:v>
                  </c:pt>
                  <c:pt idx="101">
                    <c:v>37 000,00</c:v>
                  </c:pt>
                  <c:pt idx="102">
                    <c:v>606 533,20</c:v>
                  </c:pt>
                  <c:pt idx="103">
                    <c:v>306 533,20</c:v>
                  </c:pt>
                  <c:pt idx="104">
                    <c:v>306 533,20</c:v>
                  </c:pt>
                  <c:pt idx="105">
                    <c:v>0,00</c:v>
                  </c:pt>
                  <c:pt idx="106">
                    <c:v>0,00</c:v>
                  </c:pt>
                  <c:pt idx="107">
                    <c:v>300 000,00</c:v>
                  </c:pt>
                  <c:pt idx="108">
                    <c:v>300 000,00</c:v>
                  </c:pt>
                  <c:pt idx="109">
                    <c:v>4 386 325,00</c:v>
                  </c:pt>
                  <c:pt idx="110">
                    <c:v>4 386 325,00</c:v>
                  </c:pt>
                  <c:pt idx="111">
                    <c:v>4 386 325,00</c:v>
                  </c:pt>
                  <c:pt idx="112">
                    <c:v>250 000,00</c:v>
                  </c:pt>
                  <c:pt idx="113">
                    <c:v>Касові видатки за звітний період 2025 року</c:v>
                  </c:pt>
                  <c:pt idx="115">
                    <c:v>8</c:v>
                  </c:pt>
                  <c:pt idx="116">
                    <c:v>250 000,00</c:v>
                  </c:pt>
                  <c:pt idx="117">
                    <c:v>2 541 916,00</c:v>
                  </c:pt>
                  <c:pt idx="118">
                    <c:v>425 555,00</c:v>
                  </c:pt>
                  <c:pt idx="119">
                    <c:v>1 274 676,00</c:v>
                  </c:pt>
                  <c:pt idx="120">
                    <c:v>73 637,00</c:v>
                  </c:pt>
                  <c:pt idx="121">
                    <c:v>88 374,00</c:v>
                  </c:pt>
                  <c:pt idx="122">
                    <c:v>330 000,00</c:v>
                  </c:pt>
                  <c:pt idx="123">
                    <c:v>Касові видатки за звітний період 2025 року</c:v>
                  </c:pt>
                  <c:pt idx="125">
                    <c:v>9,00</c:v>
                  </c:pt>
                  <c:pt idx="126">
                    <c:v>349 665,00</c:v>
                  </c:pt>
                  <c:pt idx="127">
                    <c:v>1 594 409,00</c:v>
                  </c:pt>
                  <c:pt idx="128">
                    <c:v>500 000,00</c:v>
                  </c:pt>
                  <c:pt idx="129">
                    <c:v>200 000,00</c:v>
                  </c:pt>
                  <c:pt idx="130">
                    <c:v>50 000,00</c:v>
                  </c:pt>
                  <c:pt idx="131">
                    <c:v>50 000,00</c:v>
                  </c:pt>
                  <c:pt idx="132">
                    <c:v>110 000,00</c:v>
                  </c:pt>
                  <c:pt idx="133">
                    <c:v>64 400,00</c:v>
                  </c:pt>
                  <c:pt idx="134">
                    <c:v>50 000,00</c:v>
                  </c:pt>
                  <c:pt idx="135">
                    <c:v>Касові видатки за звітний період 2025 року</c:v>
                  </c:pt>
                  <c:pt idx="137">
                    <c:v>9,00</c:v>
                  </c:pt>
                  <c:pt idx="138">
                    <c:v>100 000,00</c:v>
                  </c:pt>
                  <c:pt idx="139">
                    <c:v>0,00</c:v>
                  </c:pt>
                  <c:pt idx="140">
                    <c:v>50 000,00</c:v>
                  </c:pt>
                  <c:pt idx="141">
                    <c:v>360 000,00</c:v>
                  </c:pt>
                  <c:pt idx="142">
                    <c:v>60 000,00</c:v>
                  </c:pt>
                </c:lvl>
                <c:lvl>
                  <c:pt idx="3">
                    <c:v>(грн.)</c:v>
                  </c:pt>
                  <c:pt idx="4">
                    <c:v>Спеціальний фонд</c:v>
                  </c:pt>
                  <c:pt idx="6">
                    <c:v>7</c:v>
                  </c:pt>
                  <c:pt idx="7">
                    <c:v>2 493 147,69</c:v>
                  </c:pt>
                  <c:pt idx="8">
                    <c:v>2 493 147,69</c:v>
                  </c:pt>
                  <c:pt idx="9">
                    <c:v>0,00</c:v>
                  </c:pt>
                  <c:pt idx="10">
                    <c:v>0,00</c:v>
                  </c:pt>
                  <c:pt idx="11">
                    <c:v>0,00</c:v>
                  </c:pt>
                  <c:pt idx="12">
                    <c:v>945 835,00</c:v>
                  </c:pt>
                  <c:pt idx="13">
                    <c:v>945 835,00</c:v>
                  </c:pt>
                  <c:pt idx="14">
                    <c:v>945 835,00</c:v>
                  </c:pt>
                  <c:pt idx="15">
                    <c:v>Спеціальний фонд</c:v>
                  </c:pt>
                  <c:pt idx="17">
                    <c:v>7</c:v>
                  </c:pt>
                  <c:pt idx="18">
                    <c:v>0,00</c:v>
                  </c:pt>
                  <c:pt idx="19">
                    <c:v>0,00</c:v>
                  </c:pt>
                  <c:pt idx="20">
                    <c:v>0,00</c:v>
                  </c:pt>
                  <c:pt idx="21">
                    <c:v>0,00</c:v>
                  </c:pt>
                  <c:pt idx="22">
                    <c:v>0,00</c:v>
                  </c:pt>
                  <c:pt idx="23">
                    <c:v>0,00</c:v>
                  </c:pt>
                  <c:pt idx="24">
                    <c:v>0,00</c:v>
                  </c:pt>
                  <c:pt idx="25">
                    <c:v>0,00</c:v>
                  </c:pt>
                  <c:pt idx="26">
                    <c:v>0,00</c:v>
                  </c:pt>
                  <c:pt idx="27">
                    <c:v>0,00</c:v>
                  </c:pt>
                  <c:pt idx="28">
                    <c:v>Спеціальний фонд</c:v>
                  </c:pt>
                  <c:pt idx="30">
                    <c:v>7</c:v>
                  </c:pt>
                  <c:pt idx="31">
                    <c:v>0,00</c:v>
                  </c:pt>
                  <c:pt idx="32">
                    <c:v>0,00</c:v>
                  </c:pt>
                  <c:pt idx="33">
                    <c:v>0,00</c:v>
                  </c:pt>
                  <c:pt idx="34">
                    <c:v>0,00</c:v>
                  </c:pt>
                  <c:pt idx="35">
                    <c:v>0,00</c:v>
                  </c:pt>
                  <c:pt idx="36">
                    <c:v>0,00</c:v>
                  </c:pt>
                  <c:pt idx="37">
                    <c:v>Спеціальний фонд</c:v>
                  </c:pt>
                  <c:pt idx="39">
                    <c:v>7</c:v>
                  </c:pt>
                  <c:pt idx="40">
                    <c:v>0,00</c:v>
                  </c:pt>
                  <c:pt idx="41">
                    <c:v>0,00</c:v>
                  </c:pt>
                  <c:pt idx="42">
                    <c:v>0,00</c:v>
                  </c:pt>
                  <c:pt idx="43">
                    <c:v>0,00</c:v>
                  </c:pt>
                  <c:pt idx="44">
                    <c:v>0,00</c:v>
                  </c:pt>
                  <c:pt idx="45">
                    <c:v>0,00</c:v>
                  </c:pt>
                  <c:pt idx="46">
                    <c:v>0,00</c:v>
                  </c:pt>
                  <c:pt idx="47">
                    <c:v>Спеціальний фонд</c:v>
                  </c:pt>
                  <c:pt idx="49">
                    <c:v>7</c:v>
                  </c:pt>
                  <c:pt idx="50">
                    <c:v>0,00</c:v>
                  </c:pt>
                  <c:pt idx="51">
                    <c:v>0,00</c:v>
                  </c:pt>
                  <c:pt idx="52">
                    <c:v>0,00</c:v>
                  </c:pt>
                  <c:pt idx="53">
                    <c:v>1 547 312,69</c:v>
                  </c:pt>
                  <c:pt idx="54">
                    <c:v>68 934,00</c:v>
                  </c:pt>
                  <c:pt idx="55">
                    <c:v>68 934,00</c:v>
                  </c:pt>
                  <c:pt idx="56">
                    <c:v>1 391 000,00</c:v>
                  </c:pt>
                  <c:pt idx="57">
                    <c:v>1 391 000,00</c:v>
                  </c:pt>
                  <c:pt idx="58">
                    <c:v>44 533,69</c:v>
                  </c:pt>
                  <c:pt idx="59">
                    <c:v>Спеціальний фонд</c:v>
                  </c:pt>
                  <c:pt idx="61">
                    <c:v>7</c:v>
                  </c:pt>
                  <c:pt idx="62">
                    <c:v>44 533,69</c:v>
                  </c:pt>
                  <c:pt idx="63">
                    <c:v>42 845,00</c:v>
                  </c:pt>
                  <c:pt idx="64">
                    <c:v>42 845,00</c:v>
                  </c:pt>
                  <c:pt idx="65">
                    <c:v>0,00</c:v>
                  </c:pt>
                  <c:pt idx="66">
                    <c:v>0,00</c:v>
                  </c:pt>
                  <c:pt idx="67">
                    <c:v>0,00</c:v>
                  </c:pt>
                  <c:pt idx="68">
                    <c:v>0,00</c:v>
                  </c:pt>
                  <c:pt idx="69">
                    <c:v>0,00</c:v>
                  </c:pt>
                  <c:pt idx="70">
                    <c:v>0,00</c:v>
                  </c:pt>
                  <c:pt idx="71">
                    <c:v>0,00</c:v>
                  </c:pt>
                  <c:pt idx="72">
                    <c:v>Спеціальний фонд</c:v>
                  </c:pt>
                  <c:pt idx="74">
                    <c:v>7</c:v>
                  </c:pt>
                  <c:pt idx="75">
                    <c:v>0,00</c:v>
                  </c:pt>
                  <c:pt idx="76">
                    <c:v>0,00</c:v>
                  </c:pt>
                  <c:pt idx="77">
                    <c:v>0,00</c:v>
                  </c:pt>
                  <c:pt idx="78">
                    <c:v>0,00</c:v>
                  </c:pt>
                  <c:pt idx="79">
                    <c:v>0,00</c:v>
                  </c:pt>
                  <c:pt idx="80">
                    <c:v>0,00</c:v>
                  </c:pt>
                  <c:pt idx="81">
                    <c:v>0,00</c:v>
                  </c:pt>
                  <c:pt idx="82">
                    <c:v>0,00</c:v>
                  </c:pt>
                  <c:pt idx="83">
                    <c:v>0,00</c:v>
                  </c:pt>
                  <c:pt idx="84">
                    <c:v>0,00</c:v>
                  </c:pt>
                  <c:pt idx="85">
                    <c:v>0,00</c:v>
                  </c:pt>
                  <c:pt idx="86">
                    <c:v>0,00</c:v>
                  </c:pt>
                  <c:pt idx="87">
                    <c:v>Спеціальний фонд</c:v>
                  </c:pt>
                  <c:pt idx="89">
                    <c:v>7</c:v>
                  </c:pt>
                  <c:pt idx="90">
                    <c:v>14 700,00</c:v>
                  </c:pt>
                  <c:pt idx="91">
                    <c:v>14 700,00</c:v>
                  </c:pt>
                  <c:pt idx="92">
                    <c:v>0,00</c:v>
                  </c:pt>
                  <c:pt idx="93">
                    <c:v>0,00</c:v>
                  </c:pt>
                  <c:pt idx="94">
                    <c:v>0,00</c:v>
                  </c:pt>
                  <c:pt idx="95">
                    <c:v>0,00</c:v>
                  </c:pt>
                  <c:pt idx="96">
                    <c:v>0,00</c:v>
                  </c:pt>
                  <c:pt idx="97">
                    <c:v>Спеціальний фонд</c:v>
                  </c:pt>
                  <c:pt idx="99">
                    <c:v>7</c:v>
                  </c:pt>
                  <c:pt idx="100">
                    <c:v>0,00</c:v>
                  </c:pt>
                  <c:pt idx="101">
                    <c:v>0,00</c:v>
                  </c:pt>
                  <c:pt idx="102">
                    <c:v>14 700,00</c:v>
                  </c:pt>
                  <c:pt idx="103">
                    <c:v>0,00</c:v>
                  </c:pt>
                  <c:pt idx="104">
                    <c:v>0,00</c:v>
                  </c:pt>
                  <c:pt idx="105">
                    <c:v>14 700,00</c:v>
                  </c:pt>
                  <c:pt idx="106">
                    <c:v>14 700,00</c:v>
                  </c:pt>
                  <c:pt idx="107">
                    <c:v>0,00</c:v>
                  </c:pt>
                  <c:pt idx="108">
                    <c:v>0,00</c:v>
                  </c:pt>
                  <c:pt idx="109">
                    <c:v>1 247 390,00</c:v>
                  </c:pt>
                  <c:pt idx="110">
                    <c:v>1 247 390,00</c:v>
                  </c:pt>
                  <c:pt idx="111">
                    <c:v>1 247 390,00</c:v>
                  </c:pt>
                  <c:pt idx="112">
                    <c:v>0,00</c:v>
                  </c:pt>
                  <c:pt idx="113">
                    <c:v>Спеціальний фонд</c:v>
                  </c:pt>
                  <c:pt idx="115">
                    <c:v>7</c:v>
                  </c:pt>
                  <c:pt idx="116">
                    <c:v>0,00</c:v>
                  </c:pt>
                  <c:pt idx="117">
                    <c:v>530 007,00</c:v>
                  </c:pt>
                  <c:pt idx="118">
                    <c:v>0,00</c:v>
                  </c:pt>
                  <c:pt idx="119">
                    <c:v>0,00</c:v>
                  </c:pt>
                  <c:pt idx="120">
                    <c:v>0,00</c:v>
                  </c:pt>
                  <c:pt idx="121">
                    <c:v>0,00</c:v>
                  </c:pt>
                  <c:pt idx="122">
                    <c:v>330 000,00</c:v>
                  </c:pt>
                  <c:pt idx="123">
                    <c:v>Спеціальний фонд</c:v>
                  </c:pt>
                  <c:pt idx="125">
                    <c:v>7</c:v>
                  </c:pt>
                  <c:pt idx="126">
                    <c:v>200 000,00</c:v>
                  </c:pt>
                  <c:pt idx="127">
                    <c:v>717 383,00</c:v>
                  </c:pt>
                  <c:pt idx="128">
                    <c:v>0,00</c:v>
                  </c:pt>
                  <c:pt idx="129">
                    <c:v>200 000,00</c:v>
                  </c:pt>
                  <c:pt idx="130">
                    <c:v>0,00</c:v>
                  </c:pt>
                  <c:pt idx="131">
                    <c:v>0,00</c:v>
                  </c:pt>
                  <c:pt idx="132">
                    <c:v>0,00</c:v>
                  </c:pt>
                  <c:pt idx="133">
                    <c:v>0,00</c:v>
                  </c:pt>
                  <c:pt idx="134">
                    <c:v>50 000,00</c:v>
                  </c:pt>
                  <c:pt idx="135">
                    <c:v>Спеціальний фонд</c:v>
                  </c:pt>
                  <c:pt idx="137">
                    <c:v>7</c:v>
                  </c:pt>
                  <c:pt idx="138">
                    <c:v>0,00</c:v>
                  </c:pt>
                  <c:pt idx="139">
                    <c:v>107 376,00</c:v>
                  </c:pt>
                  <c:pt idx="140">
                    <c:v>0,00</c:v>
                  </c:pt>
                  <c:pt idx="141">
                    <c:v>360 000,00</c:v>
                  </c:pt>
                  <c:pt idx="142">
                    <c:v>0,00</c:v>
                  </c:pt>
                </c:lvl>
                <c:lvl>
                  <c:pt idx="4">
                    <c:v>Загальний фонд</c:v>
                  </c:pt>
                  <c:pt idx="6">
                    <c:v>6</c:v>
                  </c:pt>
                  <c:pt idx="7">
                    <c:v>10 422 984,80</c:v>
                  </c:pt>
                  <c:pt idx="8">
                    <c:v>10 422 984,80</c:v>
                  </c:pt>
                  <c:pt idx="9">
                    <c:v>20 000,00</c:v>
                  </c:pt>
                  <c:pt idx="10">
                    <c:v>20 000,00</c:v>
                  </c:pt>
                  <c:pt idx="11">
                    <c:v>20 000,00</c:v>
                  </c:pt>
                  <c:pt idx="12">
                    <c:v>3 094 040,00</c:v>
                  </c:pt>
                  <c:pt idx="13">
                    <c:v>2 544 040,00</c:v>
                  </c:pt>
                  <c:pt idx="14">
                    <c:v>2 544 040,00</c:v>
                  </c:pt>
                  <c:pt idx="15">
                    <c:v>Загальний фонд</c:v>
                  </c:pt>
                  <c:pt idx="17">
                    <c:v>6</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Загальний фонд</c:v>
                  </c:pt>
                  <c:pt idx="30">
                    <c:v>6</c:v>
                  </c:pt>
                  <c:pt idx="31">
                    <c:v>200 000,00</c:v>
                  </c:pt>
                  <c:pt idx="32">
                    <c:v>3 607 588,00</c:v>
                  </c:pt>
                  <c:pt idx="33">
                    <c:v>3 607 588,00</c:v>
                  </c:pt>
                  <c:pt idx="34">
                    <c:v>285 000,00</c:v>
                  </c:pt>
                  <c:pt idx="35">
                    <c:v>285 000,00</c:v>
                  </c:pt>
                  <c:pt idx="36">
                    <c:v>484 000,00</c:v>
                  </c:pt>
                  <c:pt idx="37">
                    <c:v>Загальний фонд</c:v>
                  </c:pt>
                  <c:pt idx="39">
                    <c:v>6</c:v>
                  </c:pt>
                  <c:pt idx="40">
                    <c:v>280 824,00</c:v>
                  </c:pt>
                  <c:pt idx="41">
                    <c:v>19 176,00</c:v>
                  </c:pt>
                  <c:pt idx="42">
                    <c:v>184 000,00</c:v>
                  </c:pt>
                  <c:pt idx="43">
                    <c:v>19 100,00</c:v>
                  </c:pt>
                  <c:pt idx="44">
                    <c:v>19 100,00</c:v>
                  </c:pt>
                  <c:pt idx="45">
                    <c:v>19 100,00</c:v>
                  </c:pt>
                  <c:pt idx="46">
                    <c:v>1 252 790,00</c:v>
                  </c:pt>
                  <c:pt idx="47">
                    <c:v>Загальний фонд</c:v>
                  </c:pt>
                  <c:pt idx="49">
                    <c:v>6</c:v>
                  </c:pt>
                  <c:pt idx="50">
                    <c:v>1 252 790,00</c:v>
                  </c:pt>
                  <c:pt idx="51">
                    <c:v>1 243 030,00</c:v>
                  </c:pt>
                  <c:pt idx="52">
                    <c:v>9 760,00</c:v>
                  </c:pt>
                  <c:pt idx="53">
                    <c:v>416 000,00</c:v>
                  </c:pt>
                  <c:pt idx="54">
                    <c:v>0,00</c:v>
                  </c:pt>
                  <c:pt idx="55">
                    <c:v>0,00</c:v>
                  </c:pt>
                  <c:pt idx="56">
                    <c:v>0,00</c:v>
                  </c:pt>
                  <c:pt idx="57">
                    <c:v>0,00</c:v>
                  </c:pt>
                  <c:pt idx="58">
                    <c:v>400 000,00</c:v>
                  </c:pt>
                  <c:pt idx="59">
                    <c:v>Загальний фонд</c:v>
                  </c:pt>
                  <c:pt idx="61">
                    <c:v>6</c:v>
                  </c:pt>
                  <c:pt idx="62">
                    <c:v>400 000,00</c:v>
                  </c:pt>
                  <c:pt idx="63">
                    <c:v>0,00</c:v>
                  </c:pt>
                  <c:pt idx="64">
                    <c:v>0,00</c:v>
                  </c:pt>
                  <c:pt idx="65">
                    <c:v>16 000,00</c:v>
                  </c:pt>
                  <c:pt idx="66">
                    <c:v>16 000,00</c:v>
                  </c:pt>
                  <c:pt idx="67">
                    <c:v>462 966,80</c:v>
                  </c:pt>
                  <c:pt idx="68">
                    <c:v>10 500,00</c:v>
                  </c:pt>
                  <c:pt idx="69">
                    <c:v>10 500,00</c:v>
                  </c:pt>
                  <c:pt idx="70">
                    <c:v>408 466,80</c:v>
                  </c:pt>
                  <c:pt idx="71">
                    <c:v>408 466,80</c:v>
                  </c:pt>
                  <c:pt idx="72">
                    <c:v>Загальний фонд</c:v>
                  </c:pt>
                  <c:pt idx="74">
                    <c:v>6</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Загальний фонд</c:v>
                  </c:pt>
                  <c:pt idx="89">
                    <c:v>6</c:v>
                  </c:pt>
                  <c:pt idx="90">
                    <c:v>3 871 393,20</c:v>
                  </c:pt>
                  <c:pt idx="91">
                    <c:v>3 871 393,20</c:v>
                  </c:pt>
                  <c:pt idx="92">
                    <c:v>3 227 860,00</c:v>
                  </c:pt>
                  <c:pt idx="93">
                    <c:v>3 227 860,00</c:v>
                  </c:pt>
                  <c:pt idx="94">
                    <c:v>1 119 860,00</c:v>
                  </c:pt>
                  <c:pt idx="95">
                    <c:v>2 108 000,00</c:v>
                  </c:pt>
                  <c:pt idx="96">
                    <c:v>37 000,00</c:v>
                  </c:pt>
                  <c:pt idx="97">
                    <c:v>Загальний фонд</c:v>
                  </c:pt>
                  <c:pt idx="99">
                    <c:v>6</c:v>
                  </c:pt>
                  <c:pt idx="100">
                    <c:v>37 000,00</c:v>
                  </c:pt>
                  <c:pt idx="101">
                    <c:v>37 000,00</c:v>
                  </c:pt>
                  <c:pt idx="102">
                    <c:v>606 533,20</c:v>
                  </c:pt>
                  <c:pt idx="103">
                    <c:v>306 533,20</c:v>
                  </c:pt>
                  <c:pt idx="104">
                    <c:v>306 533,20</c:v>
                  </c:pt>
                  <c:pt idx="105">
                    <c:v>0,00</c:v>
                  </c:pt>
                  <c:pt idx="106">
                    <c:v>0,00</c:v>
                  </c:pt>
                  <c:pt idx="107">
                    <c:v>300 000,00</c:v>
                  </c:pt>
                  <c:pt idx="108">
                    <c:v>300 000,00</c:v>
                  </c:pt>
                  <c:pt idx="109">
                    <c:v>3 548 280,00</c:v>
                  </c:pt>
                  <c:pt idx="110">
                    <c:v>3 548 280,00</c:v>
                  </c:pt>
                  <c:pt idx="111">
                    <c:v>3 548 280,00</c:v>
                  </c:pt>
                  <c:pt idx="112">
                    <c:v>250 000,00</c:v>
                  </c:pt>
                  <c:pt idx="113">
                    <c:v>Загальний фонд</c:v>
                  </c:pt>
                  <c:pt idx="115">
                    <c:v>6</c:v>
                  </c:pt>
                  <c:pt idx="116">
                    <c:v>250 000,00</c:v>
                  </c:pt>
                  <c:pt idx="117">
                    <c:v>2 223 874,00</c:v>
                  </c:pt>
                  <c:pt idx="118">
                    <c:v>425 555,00</c:v>
                  </c:pt>
                  <c:pt idx="119">
                    <c:v>1 274 676,00</c:v>
                  </c:pt>
                  <c:pt idx="120">
                    <c:v>73 637,00</c:v>
                  </c:pt>
                  <c:pt idx="121">
                    <c:v>100 000,00</c:v>
                  </c:pt>
                  <c:pt idx="122">
                    <c:v>0,00</c:v>
                  </c:pt>
                  <c:pt idx="123">
                    <c:v>Загальний фонд</c:v>
                  </c:pt>
                  <c:pt idx="125">
                    <c:v>6</c:v>
                  </c:pt>
                  <c:pt idx="126">
                    <c:v>350 000,00</c:v>
                  </c:pt>
                  <c:pt idx="127">
                    <c:v>1 074 406,00</c:v>
                  </c:pt>
                  <c:pt idx="128">
                    <c:v>500 000,00</c:v>
                  </c:pt>
                  <c:pt idx="129">
                    <c:v>0,00</c:v>
                  </c:pt>
                  <c:pt idx="130">
                    <c:v>50 000,00</c:v>
                  </c:pt>
                  <c:pt idx="131">
                    <c:v>50 000,00</c:v>
                  </c:pt>
                  <c:pt idx="132">
                    <c:v>110 000,00</c:v>
                  </c:pt>
                  <c:pt idx="133">
                    <c:v>64 400,00</c:v>
                  </c:pt>
                  <c:pt idx="134">
                    <c:v>0,00</c:v>
                  </c:pt>
                  <c:pt idx="135">
                    <c:v>Загальний фонд</c:v>
                  </c:pt>
                  <c:pt idx="137">
                    <c:v>6</c:v>
                  </c:pt>
                  <c:pt idx="138">
                    <c:v>100 000,00</c:v>
                  </c:pt>
                  <c:pt idx="139">
                    <c:v>0,00</c:v>
                  </c:pt>
                  <c:pt idx="140">
                    <c:v>50 000,00</c:v>
                  </c:pt>
                  <c:pt idx="141">
                    <c:v>90 000,00</c:v>
                  </c:pt>
                  <c:pt idx="142">
                    <c:v>60 000,00</c:v>
                  </c:pt>
                </c:lvl>
                <c:lvl>
                  <c:pt idx="4">
                    <c:v>Усього</c:v>
                  </c:pt>
                  <c:pt idx="6">
                    <c:v>5</c:v>
                  </c:pt>
                  <c:pt idx="7">
                    <c:v>12 916 132,49</c:v>
                  </c:pt>
                  <c:pt idx="8">
                    <c:v>12 916 132,49</c:v>
                  </c:pt>
                  <c:pt idx="9">
                    <c:v>20 000,00</c:v>
                  </c:pt>
                  <c:pt idx="10">
                    <c:v>20 000,00</c:v>
                  </c:pt>
                  <c:pt idx="11">
                    <c:v>20 000,00</c:v>
                  </c:pt>
                  <c:pt idx="12">
                    <c:v>4 039 875,00</c:v>
                  </c:pt>
                  <c:pt idx="13">
                    <c:v>3 489 875,00</c:v>
                  </c:pt>
                  <c:pt idx="14">
                    <c:v>3 489 875,00</c:v>
                  </c:pt>
                  <c:pt idx="15">
                    <c:v>Усього</c:v>
                  </c:pt>
                  <c:pt idx="17">
                    <c:v>5</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Усього</c:v>
                  </c:pt>
                  <c:pt idx="30">
                    <c:v>5</c:v>
                  </c:pt>
                  <c:pt idx="31">
                    <c:v>200 000,00</c:v>
                  </c:pt>
                  <c:pt idx="32">
                    <c:v>3 607 588,00</c:v>
                  </c:pt>
                  <c:pt idx="33">
                    <c:v>3 607 588,00</c:v>
                  </c:pt>
                  <c:pt idx="34">
                    <c:v>285 000,00</c:v>
                  </c:pt>
                  <c:pt idx="35">
                    <c:v>285 000,00</c:v>
                  </c:pt>
                  <c:pt idx="36">
                    <c:v>484 000,00</c:v>
                  </c:pt>
                  <c:pt idx="37">
                    <c:v>Усього</c:v>
                  </c:pt>
                  <c:pt idx="39">
                    <c:v>5</c:v>
                  </c:pt>
                  <c:pt idx="40">
                    <c:v>280 824,00</c:v>
                  </c:pt>
                  <c:pt idx="41">
                    <c:v>19 176,00</c:v>
                  </c:pt>
                  <c:pt idx="42">
                    <c:v>184 000,00</c:v>
                  </c:pt>
                  <c:pt idx="43">
                    <c:v>19 100,00</c:v>
                  </c:pt>
                  <c:pt idx="44">
                    <c:v>19 100,00</c:v>
                  </c:pt>
                  <c:pt idx="45">
                    <c:v>19 100,00</c:v>
                  </c:pt>
                  <c:pt idx="46">
                    <c:v>1 252 790,00</c:v>
                  </c:pt>
                  <c:pt idx="47">
                    <c:v>Усього</c:v>
                  </c:pt>
                  <c:pt idx="49">
                    <c:v>5</c:v>
                  </c:pt>
                  <c:pt idx="50">
                    <c:v>1 252 790,00</c:v>
                  </c:pt>
                  <c:pt idx="51">
                    <c:v>1 243 030,00</c:v>
                  </c:pt>
                  <c:pt idx="52">
                    <c:v>9 760,00</c:v>
                  </c:pt>
                  <c:pt idx="53">
                    <c:v>1 963 312,69</c:v>
                  </c:pt>
                  <c:pt idx="54">
                    <c:v>68 934,00</c:v>
                  </c:pt>
                  <c:pt idx="55">
                    <c:v>68 934,00</c:v>
                  </c:pt>
                  <c:pt idx="56">
                    <c:v>1 391 000,00</c:v>
                  </c:pt>
                  <c:pt idx="57">
                    <c:v>1 391 000,00</c:v>
                  </c:pt>
                  <c:pt idx="58">
                    <c:v>444 533,69</c:v>
                  </c:pt>
                  <c:pt idx="59">
                    <c:v>Усього</c:v>
                  </c:pt>
                  <c:pt idx="61">
                    <c:v>5</c:v>
                  </c:pt>
                  <c:pt idx="62">
                    <c:v>444 533,69</c:v>
                  </c:pt>
                  <c:pt idx="63">
                    <c:v>42 845,00</c:v>
                  </c:pt>
                  <c:pt idx="64">
                    <c:v>42 845,00</c:v>
                  </c:pt>
                  <c:pt idx="65">
                    <c:v>16 000,00</c:v>
                  </c:pt>
                  <c:pt idx="66">
                    <c:v>16 000,00</c:v>
                  </c:pt>
                  <c:pt idx="67">
                    <c:v>462 966,80</c:v>
                  </c:pt>
                  <c:pt idx="68">
                    <c:v>10 500,00</c:v>
                  </c:pt>
                  <c:pt idx="69">
                    <c:v>10 500,00</c:v>
                  </c:pt>
                  <c:pt idx="70">
                    <c:v>408 466,80</c:v>
                  </c:pt>
                  <c:pt idx="71">
                    <c:v>408 466,80</c:v>
                  </c:pt>
                  <c:pt idx="72">
                    <c:v>Усього</c:v>
                  </c:pt>
                  <c:pt idx="74">
                    <c:v>5</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Усього</c:v>
                  </c:pt>
                  <c:pt idx="89">
                    <c:v>5</c:v>
                  </c:pt>
                  <c:pt idx="90">
                    <c:v>3 886 093,20</c:v>
                  </c:pt>
                  <c:pt idx="91">
                    <c:v>3 886 093,20</c:v>
                  </c:pt>
                  <c:pt idx="92">
                    <c:v>3 227 860,00</c:v>
                  </c:pt>
                  <c:pt idx="93">
                    <c:v>3 227 860,00</c:v>
                  </c:pt>
                  <c:pt idx="94">
                    <c:v>1 119 860,00</c:v>
                  </c:pt>
                  <c:pt idx="95">
                    <c:v>2 108 000,00</c:v>
                  </c:pt>
                  <c:pt idx="96">
                    <c:v>37 000,00</c:v>
                  </c:pt>
                  <c:pt idx="97">
                    <c:v>Усього</c:v>
                  </c:pt>
                  <c:pt idx="99">
                    <c:v>5</c:v>
                  </c:pt>
                  <c:pt idx="100">
                    <c:v>37 000,00</c:v>
                  </c:pt>
                  <c:pt idx="101">
                    <c:v>37 000,00</c:v>
                  </c:pt>
                  <c:pt idx="102">
                    <c:v>621 233,20</c:v>
                  </c:pt>
                  <c:pt idx="103">
                    <c:v>306 533,20</c:v>
                  </c:pt>
                  <c:pt idx="104">
                    <c:v>306 533,20</c:v>
                  </c:pt>
                  <c:pt idx="105">
                    <c:v>14 700,00</c:v>
                  </c:pt>
                  <c:pt idx="106">
                    <c:v>14 700,00</c:v>
                  </c:pt>
                  <c:pt idx="107">
                    <c:v>300 000,00</c:v>
                  </c:pt>
                  <c:pt idx="108">
                    <c:v>300 000,00</c:v>
                  </c:pt>
                  <c:pt idx="109">
                    <c:v>4 795 654,00</c:v>
                  </c:pt>
                  <c:pt idx="110">
                    <c:v>4 795 654,00</c:v>
                  </c:pt>
                  <c:pt idx="111">
                    <c:v>4 795 654,00</c:v>
                  </c:pt>
                  <c:pt idx="112">
                    <c:v>250 000,00</c:v>
                  </c:pt>
                  <c:pt idx="113">
                    <c:v>Усього</c:v>
                  </c:pt>
                  <c:pt idx="115">
                    <c:v>5</c:v>
                  </c:pt>
                  <c:pt idx="116">
                    <c:v>250 000,00</c:v>
                  </c:pt>
                  <c:pt idx="117">
                    <c:v>2 753 873,00</c:v>
                  </c:pt>
                  <c:pt idx="118">
                    <c:v>425 555,00</c:v>
                  </c:pt>
                  <c:pt idx="119">
                    <c:v>1 274 676,00</c:v>
                  </c:pt>
                  <c:pt idx="120">
                    <c:v>73 637,00</c:v>
                  </c:pt>
                  <c:pt idx="121">
                    <c:v>100 000,00</c:v>
                  </c:pt>
                  <c:pt idx="122">
                    <c:v>330 000,00</c:v>
                  </c:pt>
                  <c:pt idx="123">
                    <c:v>Усього</c:v>
                  </c:pt>
                  <c:pt idx="125">
                    <c:v>5</c:v>
                  </c:pt>
                  <c:pt idx="126">
                    <c:v>550 000,00</c:v>
                  </c:pt>
                  <c:pt idx="127">
                    <c:v>1 791 781,00</c:v>
                  </c:pt>
                  <c:pt idx="128">
                    <c:v>500 000,00</c:v>
                  </c:pt>
                  <c:pt idx="129">
                    <c:v>200 000,00</c:v>
                  </c:pt>
                  <c:pt idx="130">
                    <c:v>50 000,00</c:v>
                  </c:pt>
                  <c:pt idx="131">
                    <c:v>50 000,00</c:v>
                  </c:pt>
                  <c:pt idx="132">
                    <c:v>110 000,00</c:v>
                  </c:pt>
                  <c:pt idx="133">
                    <c:v>64 400,00</c:v>
                  </c:pt>
                  <c:pt idx="134">
                    <c:v>50 000,00</c:v>
                  </c:pt>
                  <c:pt idx="135">
                    <c:v>Усього</c:v>
                  </c:pt>
                  <c:pt idx="137">
                    <c:v>5</c:v>
                  </c:pt>
                  <c:pt idx="138">
                    <c:v>100 000,00</c:v>
                  </c:pt>
                  <c:pt idx="139">
                    <c:v>107 376,00</c:v>
                  </c:pt>
                  <c:pt idx="140">
                    <c:v>50 000,00</c:v>
                  </c:pt>
                  <c:pt idx="141">
                    <c:v>450 000,00</c:v>
                  </c:pt>
                  <c:pt idx="142">
                    <c:v>60 000,00</c:v>
                  </c:pt>
                </c:lvl>
              </c:multiLvlStrCache>
            </c:multiLvlStrRef>
          </c:cat>
          <c:val>
            <c:numRef>
              <c:f>дод6!#REF!</c:f>
              <c:numCache>
                <c:formatCode>General</c:formatCode>
                <c:ptCount val="1"/>
                <c:pt idx="0">
                  <c:v>1</c:v>
                </c:pt>
              </c:numCache>
            </c:numRef>
          </c:val>
          <c:extLst>
            <c:ext xmlns:c16="http://schemas.microsoft.com/office/drawing/2014/chart" uri="{C3380CC4-5D6E-409C-BE32-E72D297353CC}">
              <c16:uniqueId val="{00000000-6423-487D-88A0-0866B06EC3A3}"/>
            </c:ext>
          </c:extLst>
        </c:ser>
        <c:ser>
          <c:idx val="1"/>
          <c:order val="1"/>
          <c:tx>
            <c:strRef>
              <c:f>дод6!#REF!</c:f>
              <c:strCache>
                <c:ptCount val="1"/>
                <c:pt idx="0">
                  <c:v>#ССЫЛКА!</c:v>
                </c:pt>
              </c:strCache>
            </c:strRef>
          </c:tx>
          <c:invertIfNegative val="0"/>
          <c:cat>
            <c:multiLvlStrRef>
              <c:f>дод6!$F$5:$K$152</c:f>
              <c:multiLvlStrCache>
                <c:ptCount val="143"/>
                <c:lvl>
                  <c:pt idx="4">
                    <c:v>Примітка</c:v>
                  </c:pt>
                  <c:pt idx="6">
                    <c:v>10</c:v>
                  </c:pt>
                  <c:pt idx="11">
                    <c:v> Відповідно до умов програми було слачено 1 виконавче провадження</c:v>
                  </c:pt>
                  <c:pt idx="13">
                    <c:v>Відповідно до заходів,зазначених у розділі  8 «Напрямки діяльності та заходи» Програми  (зі змінами та доповленнями) фінансування здійснювалось з місцевого бюджету. Кошти спрямовувались на оплату праці з нарахуваннями сезонним працівникам (кочегара), оплат</c:v>
                  </c:pt>
                  <c:pt idx="15">
                    <c:v>Примітка</c:v>
                  </c:pt>
                  <c:pt idx="17">
                    <c:v>10</c:v>
                  </c:pt>
                  <c:pt idx="18">
                    <c:v>Відповідно до заходів,зазначених у розділі  8 «Напрямки діяльності та заходи» Програми  (зі змінами та доповленнями)  передбачено фінансування відшкодування лікарських засобів за пільговими рецептами, наданих пільговій категорії населення.</c:v>
                  </c:pt>
                  <c:pt idx="22">
                    <c:v>Програмою передбачено надання пільг з послуг зв’язку окремим категоріям населення.  4 осіб отримали такі послуги у звітному періоді</c:v>
                  </c:pt>
                  <c:pt idx="24">
                    <c:v>Проограмою передбачена організація пільгового перевезення окремим категоріям громадян  Білозірської  СТГ на приміських маршрутах загального користування автомобільним транспортом. </c:v>
                  </c:pt>
                  <c:pt idx="26">
                    <c:v>Проограмою передбачена організація  пільгового перевезення окремим категоріям громадян  Білозірської СТГ на проїзд в залізничному транспорті приміського сполучення.</c:v>
                  </c:pt>
                  <c:pt idx="28">
                    <c:v>Примітка</c:v>
                  </c:pt>
                  <c:pt idx="30">
                    <c:v>10</c:v>
                  </c:pt>
                  <c:pt idx="31">
                    <c:v>У звітний період було здійснено компенсацію  за поховання померлих (загиблих) військовослужбовців під час проходження військової служби в повному обсязі відповідно поданих заяв. 8 родин звернулись до виконавчого комітету Білозірської сільської ради та отри</c:v>
                  </c:pt>
                  <c:pt idx="32">
                    <c:v>Метою цієї Програми є вдосконалення та посилення рівня соціально-профілактичної роботи, спрямованої на запобігання потраплянню в складні життєві обставини осіб/сімей, які належать до вразливих груп населення та надання особам/сім’ям комплексу соціальних по</c:v>
                  </c:pt>
                  <c:pt idx="35">
                    <c:v>Відповідно до умов Програми жителі громади,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можуть отримувати   компенсаційні</c:v>
                  </c:pt>
                  <c:pt idx="37">
                    <c:v>Примітка</c:v>
                  </c:pt>
                  <c:pt idx="39">
                    <c:v>10</c:v>
                  </c:pt>
                  <c:pt idx="40">
                    <c:v>Програмою «Турбота» передбачено виплату матеріальної допомоги виплата учасникам АТО, незахищеним верстам населення села, . Зв звітний період  70 особів отримали допомогу. </c:v>
                  </c:pt>
                  <c:pt idx="41">
                    <c:v>Відповідно до програми однорозову грошову допомогу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отримала одна особа</c:v>
                  </c:pt>
                  <c:pt idx="42">
                    <c:v>Програмою передбачено виплата з місцевого бюджету одноразової грошової допомоги для оздоровлення поранених учасників оборони України у зв’язку з російською військовою агресією. До виконавчого комітету Білозірської сільської ради звернулось 18 осіб за допом</c:v>
                  </c:pt>
                  <c:pt idx="45">
                    <c:v>Відповідно до заходів зазхначених в програмі кошти були спрямовані на  придбання нагрудних , нагородних знаків з метою вшанування матерів, загибих учасників російсько-української війни (жителів громади) </c:v>
                  </c:pt>
                  <c:pt idx="47">
                    <c:v>Примітка</c:v>
                  </c:pt>
                  <c:pt idx="49">
                    <c:v>10</c:v>
                  </c:pt>
                  <c:pt idx="51">
                    <c:v>Метою Програми є реалізація комплексу заходів щодо забезпечення утримання в належному санітарно-технічному стані території населених пунктів Білозірської сільської ради та покращення її естетичного вигляду для створення оптимальних умов праці, побуту та ві</c:v>
                  </c:pt>
                  <c:pt idx="52">
                    <c:v>Кошти на виканання програми не виконистовувались у зв'язку з відсутністю такої потреби</c:v>
                  </c:pt>
                  <c:pt idx="55">
                    <c:v>видатки  за цією програмою спрямовані на реконструкції мережі вуличного освітлення від ТП-889 по вул. Горіхова, провул. Чехова в с.Білозір’я, Черкаського району, Черкаської області </c:v>
                  </c:pt>
                  <c:pt idx="57">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59">
                    <c:v>Примітка</c:v>
                  </c:pt>
                  <c:pt idx="61">
                    <c:v>10</c:v>
                  </c:pt>
                  <c:pt idx="62">
                    <c:v>Метою Програми є:
 - покращення стану вулиць та автомобільних доріг комунальної власності за рахунок коштів бюджету громади, що позитивно вплине на соціально-економічний розвиток населених пунктів Білозірської сільської територіальної громади</c:v>
                  </c:pt>
                  <c:pt idx="64">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Було виготовлено проєктно-кошторисну документацію по об’єкту "Капітальний ремонт по встанов</c:v>
                  </c:pt>
                  <c:pt idx="65">
                    <c:v>Метою Програми є сплата членських внесків  до Асоціації об'єднаних територіальних громад </c:v>
                  </c:pt>
                  <c:pt idx="69">
                    <c:v>Кошти на виконання програми не використовувались у зв'язку з відсутністю такої потреби</c:v>
                  </c:pt>
                  <c:pt idx="70">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72">
                    <c:v>Примітка</c:v>
                  </c:pt>
                  <c:pt idx="74">
                    <c:v>10</c:v>
                  </c:pt>
                  <c:pt idx="75">
                    <c:v>Рішенням сесії Білозірської сільської ради затверджено  програму «Про забезпечення діяльності поліцейського офіцера громади в Білозірській ОТГ на період 2021-2025 роки». Програма розроблена відповідно до Законів України «Про національну поліцію», «Про місц</c:v>
                  </c:pt>
                  <c:pt idx="81">
                    <c:v> Програмою передбачено кошти були спрямовані на  придбання  меморіальних дошок  із зображеням загиблих учасників рос-укр війни (жителів громади) з 2014 року.</c:v>
                  </c:pt>
                  <c:pt idx="84">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6">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7">
                    <c:v>Примітка</c:v>
                  </c:pt>
                  <c:pt idx="89">
                    <c:v>10</c:v>
                  </c:pt>
                  <c:pt idx="94">
                    <c:v>Метою Програми є сприяння та забезпечення стабільної діяльності комунальних підприємств, збереження комунального майна шляхом надання фінансової підтримки комунальному підприємству, Кошти спрямовувались на виконання зобов’язань по виплаті заробітної плати.</c:v>
                  </c:pt>
                  <c:pt idx="95">
                    <c:v>Основною метою Програми - є забезпечення стабільної роботи комунального підприємства та забезпечення його безперебійного функціонування відповідно до статутної діяльності, що сприятиме покращенню умов для виробництва і реалізації якісних послуг населенню с</c:v>
                  </c:pt>
                  <c:pt idx="97">
                    <c:v>Примітка</c:v>
                  </c:pt>
                  <c:pt idx="99">
                    <c:v>10</c:v>
                  </c:pt>
                  <c:pt idx="101">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104">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106">
                    <c:v>Кошти на виконання програми не використовувались у зв'язку з відсутністю такої потреби</c:v>
                  </c:pt>
                  <c:pt idx="108">
                    <c:v>Бюджетні призначення спрямовані на послуги з підгортання побутових відходів на території Білозірської сільської територіальної громади</c:v>
                  </c:pt>
                  <c:pt idx="113">
                    <c:v>Примітка</c:v>
                  </c:pt>
                  <c:pt idx="115">
                    <c:v>10</c:v>
                  </c:pt>
                  <c:pt idx="116">
                    <c:v>Було спрямовано міжбюджетний трансферт до обласного бюджету Чеоркаської області на експлуатаційне утримання автомобільних доріг загального користування місцевого значення в зимовий період.</c:v>
                  </c:pt>
                  <c:pt idx="118">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на оплату комунальних послуг шляхом перерахування міжбюджетного трансферту
</c:v>
                  </c:pt>
                  <c:pt idx="119">
                    <c:v>Відповідно до заходів,зазначених у програмі фінансування здійснювалось з місцевого бюджету на спільне утримання  місцевої пожежної команди Степанківської сільської ради,  шляхом перерахування міжбюджетного трансферту
</c:v>
                  </c:pt>
                  <c:pt idx="120">
                    <c:v>Відповідно до заходів,зазначених у програмі фінансування здійснювалось з місцевого бюджету На оплату праці медичним працівникам, які здійснюють медогляд призовників  шляхом перерахування міжбюджетного трансферту
</c:v>
                  </c:pt>
                  <c:pt idx="121">
                    <c:v>Передбачено в бюджеті Білозірської  сільської територіальної громади  кошти на утримання та зміцнення матеріально-технічного забезпечення Інклюзивно-ресурсного центру . Кошти перераховуються до бюджету Тернівської сільської територіальної громади шляхом пе</c:v>
                  </c:pt>
                  <c:pt idx="122">
                    <c:v>Перераховано обласному бюджету Черкаської області для перерахування коштів на фінансування робіт та заходів з територіальної оборони та мобілізаційної підготовки, на підтримку сил безпеки та оборони відповідно до обласної Програми територіальної оборони на</c:v>
                  </c:pt>
                  <c:pt idx="123">
                    <c:v>Примітка</c:v>
                  </c:pt>
                  <c:pt idx="125">
                    <c:v>11</c:v>
                  </c:pt>
                  <c:pt idx="126">
                    <c:v>Передбачено в бюджеті Білозірської  сільської територіальної громади  кошти Нововоронцовській селищній територіальній громаді Бериславського району Херсонської області на оплату заходів зазначених в Програмі «Єдності та підтримки громад України, що постраж</c:v>
                  </c:pt>
                  <c:pt idx="128">
                    <c:v> шляхом перерахування міжбюджетного трансферту було надано фінансову підтримку відповідно до напрямків зазначених в програмі
</c:v>
                  </c:pt>
                  <c:pt idx="129">
                    <c:v> шляхом перерахування міжбюджетного трансферту було надано фінансову підтримку відповідно до напрямків зазначених в програмі
</c:v>
                  </c:pt>
                  <c:pt idx="130">
                    <c:v> шляхом перерахування міжбюджетного трансферту було надано фінансову підтримку відповідно до напрямків зазначених в програмі
</c:v>
                  </c:pt>
                  <c:pt idx="131">
                    <c:v> шляхом перерахування міжбюджетного трансферту було  надано фінансову підтримку відповідно до напрямків зазначених в програмі
</c:v>
                  </c:pt>
                  <c:pt idx="132">
                    <c:v> шляхом перерахування міжбюджетного трансферту було  надано фінансову підтримку відповідно до напрямків зазначених в програмі
</c:v>
                  </c:pt>
                  <c:pt idx="133">
                    <c:v> шляхом перерахування міжбюджетного трансферту було  надано фінансову підтримку відповідно до напрямків зазначених в програмі
</c:v>
                  </c:pt>
                  <c:pt idx="134">
                    <c:v> шляхом перерахування міжбюджетного трансферту було  надано фінансову підтримку відповідно до напрямків зазначених в програмі
</c:v>
                  </c:pt>
                  <c:pt idx="135">
                    <c:v>Примітка</c:v>
                  </c:pt>
                  <c:pt idx="137">
                    <c:v>11</c:v>
                  </c:pt>
                  <c:pt idx="138">
                    <c:v>Передбачено в бюджеті Білозірської  сільської територіальної громади  кошти  Черкаській районній державній адміністрації як фінансове забезпечення видатків на заходи зазначені в Програмі «Підтримка  діяльності органів виконавчої влади на 2025-2026 роки» а </c:v>
                  </c:pt>
                  <c:pt idx="139">
                    <c:v>Шляхом перерахування міжбюджетного трансферту було  надано фінансову підтримку відповідно до напрямків зазначених в програмі
</c:v>
                  </c:pt>
                  <c:pt idx="140">
                    <c:v>Програмою передбачено  фінансування ГУ Національної поліції України в Черкаській області на придбання запасних частин до автомобільного транспорту, техніки відділу поліцейської діяльності № 1 Черкаського районного управління поліції ГУНП в Черкаській облас</c:v>
                  </c:pt>
                  <c:pt idx="141">
                    <c:v> шляхом перерахування міжбюджетного трансферту було  надано фінансову підтримку відповідно до напрямків зазначених в програмі
</c:v>
                  </c:pt>
                  <c:pt idx="142">
                    <c:v>Програмою передбачено  фінансування 2го державного пожежно-рятувального загону на придбання матеріально-технічного забезпечення пожежно-рятувальних підрозділів (паливно-мастильних матеріалів для забезпечення патрулювання пожежонебезпечних ділянок)</c:v>
                  </c:pt>
                </c:lvl>
                <c:lvl>
                  <c:pt idx="4">
                    <c:v>Рівень виконання (%) до затвердженого на звітний період 2025 року</c:v>
                  </c:pt>
                  <c:pt idx="6">
                    <c:v>9</c:v>
                  </c:pt>
                  <c:pt idx="7">
                    <c:v>93,34</c:v>
                  </c:pt>
                  <c:pt idx="8">
                    <c:v>93,34</c:v>
                  </c:pt>
                  <c:pt idx="9">
                    <c:v>3,03</c:v>
                  </c:pt>
                  <c:pt idx="10">
                    <c:v>3,03</c:v>
                  </c:pt>
                  <c:pt idx="11">
                    <c:v>3,03</c:v>
                  </c:pt>
                  <c:pt idx="12">
                    <c:v>96,21</c:v>
                  </c:pt>
                  <c:pt idx="13">
                    <c:v>96,78</c:v>
                  </c:pt>
                  <c:pt idx="14">
                    <c:v>96,78</c:v>
                  </c:pt>
                  <c:pt idx="15">
                    <c:v>Рівень виконання (%) до затвердженого на звітний період 2025 року</c:v>
                  </c:pt>
                  <c:pt idx="17">
                    <c:v>9</c:v>
                  </c:pt>
                  <c:pt idx="18">
                    <c:v>92,56</c:v>
                  </c:pt>
                  <c:pt idx="19">
                    <c:v>92,56</c:v>
                  </c:pt>
                  <c:pt idx="20">
                    <c:v>94,71</c:v>
                  </c:pt>
                  <c:pt idx="21">
                    <c:v>68,00</c:v>
                  </c:pt>
                  <c:pt idx="22">
                    <c:v>68,00</c:v>
                  </c:pt>
                  <c:pt idx="23">
                    <c:v>99,99</c:v>
                  </c:pt>
                  <c:pt idx="24">
                    <c:v>99,99</c:v>
                  </c:pt>
                  <c:pt idx="25">
                    <c:v>95,85</c:v>
                  </c:pt>
                  <c:pt idx="26">
                    <c:v>95,85</c:v>
                  </c:pt>
                  <c:pt idx="27">
                    <c:v>77,67</c:v>
                  </c:pt>
                  <c:pt idx="28">
                    <c:v>Рівень виконання (%) до затвердженого на звітний період 2025 року</c:v>
                  </c:pt>
                  <c:pt idx="30">
                    <c:v>9</c:v>
                  </c:pt>
                  <c:pt idx="31">
                    <c:v>77,67</c:v>
                  </c:pt>
                  <c:pt idx="32">
                    <c:v>98,74</c:v>
                  </c:pt>
                  <c:pt idx="33">
                    <c:v>98,74</c:v>
                  </c:pt>
                  <c:pt idx="34">
                    <c:v>83,96</c:v>
                  </c:pt>
                  <c:pt idx="35">
                    <c:v>83,96</c:v>
                  </c:pt>
                  <c:pt idx="36">
                    <c:v>72,47</c:v>
                  </c:pt>
                  <c:pt idx="37">
                    <c:v>Рівень виконання (%) до затвердженого на звітний період 2025 року</c:v>
                  </c:pt>
                  <c:pt idx="39">
                    <c:v>9</c:v>
                  </c:pt>
                  <c:pt idx="40">
                    <c:v>86,39</c:v>
                  </c:pt>
                  <c:pt idx="41">
                    <c:v>100,00</c:v>
                  </c:pt>
                  <c:pt idx="42">
                    <c:v>48,37</c:v>
                  </c:pt>
                  <c:pt idx="43">
                    <c:v>100,00</c:v>
                  </c:pt>
                  <c:pt idx="44">
                    <c:v>100,00</c:v>
                  </c:pt>
                  <c:pt idx="45">
                    <c:v>100,00</c:v>
                  </c:pt>
                  <c:pt idx="46">
                    <c:v>68,98</c:v>
                  </c:pt>
                  <c:pt idx="47">
                    <c:v>Рівень виконання (%) до затвердженого на звітний період 2025 року</c:v>
                  </c:pt>
                  <c:pt idx="49">
                    <c:v>9</c:v>
                  </c:pt>
                  <c:pt idx="50">
                    <c:v>68,98</c:v>
                  </c:pt>
                  <c:pt idx="51">
                    <c:v>68,98</c:v>
                  </c:pt>
                  <c:pt idx="52">
                    <c:v>0,00</c:v>
                  </c:pt>
                  <c:pt idx="53">
                    <c:v>499,87</c:v>
                  </c:pt>
                  <c:pt idx="54">
                    <c:v>100,00</c:v>
                  </c:pt>
                  <c:pt idx="55">
                    <c:v>100,00</c:v>
                  </c:pt>
                  <c:pt idx="56">
                    <c:v>99,96</c:v>
                  </c:pt>
                  <c:pt idx="57">
                    <c:v>99,96</c:v>
                  </c:pt>
                  <c:pt idx="58">
                    <c:v>99,91</c:v>
                  </c:pt>
                  <c:pt idx="59">
                    <c:v>Рівень виконання (%) до затвердженого на звітний період 2025 року</c:v>
                  </c:pt>
                  <c:pt idx="61">
                    <c:v>9</c:v>
                  </c:pt>
                  <c:pt idx="62">
                    <c:v>99,91</c:v>
                  </c:pt>
                  <c:pt idx="63">
                    <c:v>100,00</c:v>
                  </c:pt>
                  <c:pt idx="64">
                    <c:v>100,00</c:v>
                  </c:pt>
                  <c:pt idx="65">
                    <c:v>100,00</c:v>
                  </c:pt>
                  <c:pt idx="66">
                    <c:v>100,00</c:v>
                  </c:pt>
                  <c:pt idx="67">
                    <c:v>95,96</c:v>
                  </c:pt>
                  <c:pt idx="68">
                    <c:v>0,00</c:v>
                  </c:pt>
                  <c:pt idx="69">
                    <c:v>0,00</c:v>
                  </c:pt>
                  <c:pt idx="70">
                    <c:v>100,00</c:v>
                  </c:pt>
                  <c:pt idx="71">
                    <c:v>100,00</c:v>
                  </c:pt>
                  <c:pt idx="72">
                    <c:v>Рівень виконання (%) до затвердженого на звітний період 2025 року</c:v>
                  </c:pt>
                  <c:pt idx="74">
                    <c:v>9</c:v>
                  </c:pt>
                  <c:pt idx="75">
                    <c:v>81,39</c:v>
                  </c:pt>
                  <c:pt idx="76">
                    <c:v>81,39</c:v>
                  </c:pt>
                  <c:pt idx="77">
                    <c:v>95,01</c:v>
                  </c:pt>
                  <c:pt idx="78">
                    <c:v>95,01</c:v>
                  </c:pt>
                  <c:pt idx="79">
                    <c:v>89,47</c:v>
                  </c:pt>
                  <c:pt idx="80">
                    <c:v>89,47</c:v>
                  </c:pt>
                  <c:pt idx="81">
                    <c:v>89,47</c:v>
                  </c:pt>
                  <c:pt idx="82">
                    <c:v>98,98</c:v>
                  </c:pt>
                  <c:pt idx="83">
                    <c:v>100,00</c:v>
                  </c:pt>
                  <c:pt idx="84">
                    <c:v>100,00</c:v>
                  </c:pt>
                  <c:pt idx="85">
                    <c:v>98,73</c:v>
                  </c:pt>
                  <c:pt idx="86">
                    <c:v>98,73</c:v>
                  </c:pt>
                  <c:pt idx="87">
                    <c:v>Рівень виконання (%) до затвердженого на звітний період 2025 року</c:v>
                  </c:pt>
                  <c:pt idx="89">
                    <c:v>9</c:v>
                  </c:pt>
                  <c:pt idx="90">
                    <c:v>99,61</c:v>
                  </c:pt>
                  <c:pt idx="91">
                    <c:v>99,61</c:v>
                  </c:pt>
                  <c:pt idx="92">
                    <c:v>99,99</c:v>
                  </c:pt>
                  <c:pt idx="93">
                    <c:v>99,99</c:v>
                  </c:pt>
                  <c:pt idx="94">
                    <c:v>100,00</c:v>
                  </c:pt>
                  <c:pt idx="95">
                    <c:v>99,98</c:v>
                  </c:pt>
                  <c:pt idx="96">
                    <c:v>100,00</c:v>
                  </c:pt>
                  <c:pt idx="97">
                    <c:v>Рівень виконання (%) до затвердженого на звітний період 2025 року</c:v>
                  </c:pt>
                  <c:pt idx="99">
                    <c:v>9</c:v>
                  </c:pt>
                  <c:pt idx="100">
                    <c:v>100,00</c:v>
                  </c:pt>
                  <c:pt idx="101">
                    <c:v>100,00</c:v>
                  </c:pt>
                  <c:pt idx="102">
                    <c:v>97,63</c:v>
                  </c:pt>
                  <c:pt idx="103">
                    <c:v>100,00</c:v>
                  </c:pt>
                  <c:pt idx="104">
                    <c:v>100,00</c:v>
                  </c:pt>
                  <c:pt idx="105">
                    <c:v>0,00</c:v>
                  </c:pt>
                  <c:pt idx="106">
                    <c:v>0,00</c:v>
                  </c:pt>
                  <c:pt idx="107">
                    <c:v>100,00</c:v>
                  </c:pt>
                  <c:pt idx="108">
                    <c:v>100,00</c:v>
                  </c:pt>
                  <c:pt idx="109">
                    <c:v>91,46</c:v>
                  </c:pt>
                  <c:pt idx="110">
                    <c:v>91,46</c:v>
                  </c:pt>
                  <c:pt idx="111">
                    <c:v>91,46</c:v>
                  </c:pt>
                  <c:pt idx="112">
                    <c:v>100,00</c:v>
                  </c:pt>
                  <c:pt idx="113">
                    <c:v>Рівень виконання (%) до затвердженого на звітний період 2025 року</c:v>
                  </c:pt>
                  <c:pt idx="115">
                    <c:v>9</c:v>
                  </c:pt>
                  <c:pt idx="116">
                    <c:v>100,00</c:v>
                  </c:pt>
                  <c:pt idx="117">
                    <c:v>92,30</c:v>
                  </c:pt>
                  <c:pt idx="118">
                    <c:v>100,00</c:v>
                  </c:pt>
                  <c:pt idx="119">
                    <c:v>100,00</c:v>
                  </c:pt>
                  <c:pt idx="120">
                    <c:v>100,00</c:v>
                  </c:pt>
                  <c:pt idx="121">
                    <c:v>88,37</c:v>
                  </c:pt>
                  <c:pt idx="122">
                    <c:v>100,00</c:v>
                  </c:pt>
                  <c:pt idx="123">
                    <c:v>Рівень виконання (%) до затвердженого на звітний період 2025 року</c:v>
                  </c:pt>
                  <c:pt idx="125">
                    <c:v>10</c:v>
                  </c:pt>
                  <c:pt idx="126">
                    <c:v>63,58</c:v>
                  </c:pt>
                  <c:pt idx="127">
                    <c:v>88,98</c:v>
                  </c:pt>
                  <c:pt idx="128">
                    <c:v>100,00</c:v>
                  </c:pt>
                  <c:pt idx="129">
                    <c:v>100,00</c:v>
                  </c:pt>
                  <c:pt idx="130">
                    <c:v>100,00</c:v>
                  </c:pt>
                  <c:pt idx="131">
                    <c:v>100,00</c:v>
                  </c:pt>
                  <c:pt idx="132">
                    <c:v>100,00</c:v>
                  </c:pt>
                  <c:pt idx="133">
                    <c:v>100,00</c:v>
                  </c:pt>
                  <c:pt idx="134">
                    <c:v>100,00</c:v>
                  </c:pt>
                  <c:pt idx="135">
                    <c:v>Рівень виконання (%) до затвердженого на звітний період 2025 року</c:v>
                  </c:pt>
                  <c:pt idx="137">
                    <c:v>10</c:v>
                  </c:pt>
                  <c:pt idx="138">
                    <c:v>100,00</c:v>
                  </c:pt>
                  <c:pt idx="139">
                    <c:v>0,00</c:v>
                  </c:pt>
                  <c:pt idx="140">
                    <c:v>100,00</c:v>
                  </c:pt>
                  <c:pt idx="141">
                    <c:v>80,00</c:v>
                  </c:pt>
                  <c:pt idx="142">
                    <c:v>100,00</c:v>
                  </c:pt>
                </c:lvl>
                <c:lvl>
                  <c:pt idx="4">
                    <c:v>Касові видатки за звітний період 2025 року</c:v>
                  </c:pt>
                  <c:pt idx="6">
                    <c:v>8</c:v>
                  </c:pt>
                  <c:pt idx="7">
                    <c:v>12 055 603,52</c:v>
                  </c:pt>
                  <c:pt idx="8">
                    <c:v>12 055 603,52</c:v>
                  </c:pt>
                  <c:pt idx="9">
                    <c:v>605,00</c:v>
                  </c:pt>
                  <c:pt idx="10">
                    <c:v>605,00</c:v>
                  </c:pt>
                  <c:pt idx="11">
                    <c:v>605,00</c:v>
                  </c:pt>
                  <c:pt idx="12">
                    <c:v>3 886 614,30</c:v>
                  </c:pt>
                  <c:pt idx="13">
                    <c:v>3 377 540,38</c:v>
                  </c:pt>
                  <c:pt idx="14">
                    <c:v>3 377 540,38</c:v>
                  </c:pt>
                  <c:pt idx="15">
                    <c:v>Касові видатки за звітний період 2025 року</c:v>
                  </c:pt>
                  <c:pt idx="17">
                    <c:v>8</c:v>
                  </c:pt>
                  <c:pt idx="18">
                    <c:v>509 073,92</c:v>
                  </c:pt>
                  <c:pt idx="19">
                    <c:v>509 073,92</c:v>
                  </c:pt>
                  <c:pt idx="20">
                    <c:v>4 885 197,40</c:v>
                  </c:pt>
                  <c:pt idx="21">
                    <c:v>1 020,00</c:v>
                  </c:pt>
                  <c:pt idx="22">
                    <c:v>1 020,00</c:v>
                  </c:pt>
                  <c:pt idx="23">
                    <c:v>499 970,00</c:v>
                  </c:pt>
                  <c:pt idx="24">
                    <c:v>499 970,00</c:v>
                  </c:pt>
                  <c:pt idx="25">
                    <c:v>76 678,34</c:v>
                  </c:pt>
                  <c:pt idx="26">
                    <c:v>76 678,34</c:v>
                  </c:pt>
                  <c:pt idx="27">
                    <c:v>155 340,00</c:v>
                  </c:pt>
                  <c:pt idx="28">
                    <c:v>Касові видатки за звітний період 2025 року</c:v>
                  </c:pt>
                  <c:pt idx="30">
                    <c:v>8</c:v>
                  </c:pt>
                  <c:pt idx="31">
                    <c:v>155 340,00</c:v>
                  </c:pt>
                  <c:pt idx="32">
                    <c:v>3 562 140,23</c:v>
                  </c:pt>
                  <c:pt idx="33">
                    <c:v>3 562 140,23</c:v>
                  </c:pt>
                  <c:pt idx="34">
                    <c:v>239 281,83</c:v>
                  </c:pt>
                  <c:pt idx="35">
                    <c:v>239 281,83</c:v>
                  </c:pt>
                  <c:pt idx="36">
                    <c:v>350 767,00</c:v>
                  </c:pt>
                  <c:pt idx="37">
                    <c:v>Касові видатки за звітний період 2025 року</c:v>
                  </c:pt>
                  <c:pt idx="39">
                    <c:v>8</c:v>
                  </c:pt>
                  <c:pt idx="40">
                    <c:v>242 591,00</c:v>
                  </c:pt>
                  <c:pt idx="41">
                    <c:v>19 176,00</c:v>
                  </c:pt>
                  <c:pt idx="42">
                    <c:v>89 000,00</c:v>
                  </c:pt>
                  <c:pt idx="43">
                    <c:v>19 100,00</c:v>
                  </c:pt>
                  <c:pt idx="44">
                    <c:v>19 100,00</c:v>
                  </c:pt>
                  <c:pt idx="45">
                    <c:v>19 100,00</c:v>
                  </c:pt>
                  <c:pt idx="46">
                    <c:v>857 392,00</c:v>
                  </c:pt>
                  <c:pt idx="47">
                    <c:v>Касові видатки за звітний період 2025 року</c:v>
                  </c:pt>
                  <c:pt idx="49">
                    <c:v>8</c:v>
                  </c:pt>
                  <c:pt idx="50">
                    <c:v>857 392,00</c:v>
                  </c:pt>
                  <c:pt idx="51">
                    <c:v>857 392,00</c:v>
                  </c:pt>
                  <c:pt idx="52">
                    <c:v>0,00</c:v>
                  </c:pt>
                  <c:pt idx="53">
                    <c:v>1 962 418,86</c:v>
                  </c:pt>
                  <c:pt idx="54">
                    <c:v>68 934,00</c:v>
                  </c:pt>
                  <c:pt idx="55">
                    <c:v>68 934,00</c:v>
                  </c:pt>
                  <c:pt idx="56">
                    <c:v>1 390 502,04</c:v>
                  </c:pt>
                  <c:pt idx="57">
                    <c:v>1 390 502,04</c:v>
                  </c:pt>
                  <c:pt idx="58">
                    <c:v>444 138,00</c:v>
                  </c:pt>
                  <c:pt idx="59">
                    <c:v>Касові видатки за звітний період 2025 року</c:v>
                  </c:pt>
                  <c:pt idx="61">
                    <c:v>8</c:v>
                  </c:pt>
                  <c:pt idx="62">
                    <c:v>444 138,00</c:v>
                  </c:pt>
                  <c:pt idx="63">
                    <c:v>42 844,82</c:v>
                  </c:pt>
                  <c:pt idx="64">
                    <c:v>42 844,82</c:v>
                  </c:pt>
                  <c:pt idx="65">
                    <c:v>16 000,00</c:v>
                  </c:pt>
                  <c:pt idx="66">
                    <c:v>16 000,00</c:v>
                  </c:pt>
                  <c:pt idx="67">
                    <c:v>444 275,96</c:v>
                  </c:pt>
                  <c:pt idx="68">
                    <c:v>0,00</c:v>
                  </c:pt>
                  <c:pt idx="69">
                    <c:v>0,00</c:v>
                  </c:pt>
                  <c:pt idx="70">
                    <c:v>408 466,00</c:v>
                  </c:pt>
                  <c:pt idx="71">
                    <c:v>408 466,00</c:v>
                  </c:pt>
                  <c:pt idx="72">
                    <c:v>Касові видатки за звітний період 2025 року</c:v>
                  </c:pt>
                  <c:pt idx="74">
                    <c:v>8</c:v>
                  </c:pt>
                  <c:pt idx="75">
                    <c:v>35 809,96</c:v>
                  </c:pt>
                  <c:pt idx="76">
                    <c:v>35 809,96</c:v>
                  </c:pt>
                  <c:pt idx="77">
                    <c:v>40 760,00</c:v>
                  </c:pt>
                  <c:pt idx="78">
                    <c:v>40 760,00</c:v>
                  </c:pt>
                  <c:pt idx="79">
                    <c:v>16 015,00</c:v>
                  </c:pt>
                  <c:pt idx="80">
                    <c:v>16 015,00</c:v>
                  </c:pt>
                  <c:pt idx="81">
                    <c:v>16 015,00</c:v>
                  </c:pt>
                  <c:pt idx="82">
                    <c:v>24 745,00</c:v>
                  </c:pt>
                  <c:pt idx="83">
                    <c:v>5 000,00</c:v>
                  </c:pt>
                  <c:pt idx="84">
                    <c:v>5 000,00</c:v>
                  </c:pt>
                  <c:pt idx="85">
                    <c:v>19 745,00</c:v>
                  </c:pt>
                  <c:pt idx="86">
                    <c:v>19 745,00</c:v>
                  </c:pt>
                  <c:pt idx="87">
                    <c:v>Касові видатки за звітний період 2025 року</c:v>
                  </c:pt>
                  <c:pt idx="89">
                    <c:v>8</c:v>
                  </c:pt>
                  <c:pt idx="90">
                    <c:v>3 870 998,67</c:v>
                  </c:pt>
                  <c:pt idx="91">
                    <c:v>3 870 998,67</c:v>
                  </c:pt>
                  <c:pt idx="92">
                    <c:v>3 227 465,47</c:v>
                  </c:pt>
                  <c:pt idx="93">
                    <c:v>3 227 465,47</c:v>
                  </c:pt>
                  <c:pt idx="94">
                    <c:v>1 119 858,50</c:v>
                  </c:pt>
                  <c:pt idx="95">
                    <c:v>2 107 606,97</c:v>
                  </c:pt>
                  <c:pt idx="96">
                    <c:v>37 000,00</c:v>
                  </c:pt>
                  <c:pt idx="97">
                    <c:v>Касові видатки за звітний період 2025 року</c:v>
                  </c:pt>
                  <c:pt idx="99">
                    <c:v>8</c:v>
                  </c:pt>
                  <c:pt idx="100">
                    <c:v>37 000,00</c:v>
                  </c:pt>
                  <c:pt idx="101">
                    <c:v>37 000,00</c:v>
                  </c:pt>
                  <c:pt idx="102">
                    <c:v>606 533,20</c:v>
                  </c:pt>
                  <c:pt idx="103">
                    <c:v>306 533,20</c:v>
                  </c:pt>
                  <c:pt idx="104">
                    <c:v>306 533,20</c:v>
                  </c:pt>
                  <c:pt idx="105">
                    <c:v>0,00</c:v>
                  </c:pt>
                  <c:pt idx="106">
                    <c:v>0,00</c:v>
                  </c:pt>
                  <c:pt idx="107">
                    <c:v>300 000,00</c:v>
                  </c:pt>
                  <c:pt idx="108">
                    <c:v>300 000,00</c:v>
                  </c:pt>
                  <c:pt idx="109">
                    <c:v>4 386 325,00</c:v>
                  </c:pt>
                  <c:pt idx="110">
                    <c:v>4 386 325,00</c:v>
                  </c:pt>
                  <c:pt idx="111">
                    <c:v>4 386 325,00</c:v>
                  </c:pt>
                  <c:pt idx="112">
                    <c:v>250 000,00</c:v>
                  </c:pt>
                  <c:pt idx="113">
                    <c:v>Касові видатки за звітний період 2025 року</c:v>
                  </c:pt>
                  <c:pt idx="115">
                    <c:v>8</c:v>
                  </c:pt>
                  <c:pt idx="116">
                    <c:v>250 000,00</c:v>
                  </c:pt>
                  <c:pt idx="117">
                    <c:v>2 541 916,00</c:v>
                  </c:pt>
                  <c:pt idx="118">
                    <c:v>425 555,00</c:v>
                  </c:pt>
                  <c:pt idx="119">
                    <c:v>1 274 676,00</c:v>
                  </c:pt>
                  <c:pt idx="120">
                    <c:v>73 637,00</c:v>
                  </c:pt>
                  <c:pt idx="121">
                    <c:v>88 374,00</c:v>
                  </c:pt>
                  <c:pt idx="122">
                    <c:v>330 000,00</c:v>
                  </c:pt>
                  <c:pt idx="123">
                    <c:v>Касові видатки за звітний період 2025 року</c:v>
                  </c:pt>
                  <c:pt idx="125">
                    <c:v>9,00</c:v>
                  </c:pt>
                  <c:pt idx="126">
                    <c:v>349 665,00</c:v>
                  </c:pt>
                  <c:pt idx="127">
                    <c:v>1 594 409,00</c:v>
                  </c:pt>
                  <c:pt idx="128">
                    <c:v>500 000,00</c:v>
                  </c:pt>
                  <c:pt idx="129">
                    <c:v>200 000,00</c:v>
                  </c:pt>
                  <c:pt idx="130">
                    <c:v>50 000,00</c:v>
                  </c:pt>
                  <c:pt idx="131">
                    <c:v>50 000,00</c:v>
                  </c:pt>
                  <c:pt idx="132">
                    <c:v>110 000,00</c:v>
                  </c:pt>
                  <c:pt idx="133">
                    <c:v>64 400,00</c:v>
                  </c:pt>
                  <c:pt idx="134">
                    <c:v>50 000,00</c:v>
                  </c:pt>
                  <c:pt idx="135">
                    <c:v>Касові видатки за звітний період 2025 року</c:v>
                  </c:pt>
                  <c:pt idx="137">
                    <c:v>9,00</c:v>
                  </c:pt>
                  <c:pt idx="138">
                    <c:v>100 000,00</c:v>
                  </c:pt>
                  <c:pt idx="139">
                    <c:v>0,00</c:v>
                  </c:pt>
                  <c:pt idx="140">
                    <c:v>50 000,00</c:v>
                  </c:pt>
                  <c:pt idx="141">
                    <c:v>360 000,00</c:v>
                  </c:pt>
                  <c:pt idx="142">
                    <c:v>60 000,00</c:v>
                  </c:pt>
                </c:lvl>
                <c:lvl>
                  <c:pt idx="3">
                    <c:v>(грн.)</c:v>
                  </c:pt>
                  <c:pt idx="4">
                    <c:v>Спеціальний фонд</c:v>
                  </c:pt>
                  <c:pt idx="6">
                    <c:v>7</c:v>
                  </c:pt>
                  <c:pt idx="7">
                    <c:v>2 493 147,69</c:v>
                  </c:pt>
                  <c:pt idx="8">
                    <c:v>2 493 147,69</c:v>
                  </c:pt>
                  <c:pt idx="9">
                    <c:v>0,00</c:v>
                  </c:pt>
                  <c:pt idx="10">
                    <c:v>0,00</c:v>
                  </c:pt>
                  <c:pt idx="11">
                    <c:v>0,00</c:v>
                  </c:pt>
                  <c:pt idx="12">
                    <c:v>945 835,00</c:v>
                  </c:pt>
                  <c:pt idx="13">
                    <c:v>945 835,00</c:v>
                  </c:pt>
                  <c:pt idx="14">
                    <c:v>945 835,00</c:v>
                  </c:pt>
                  <c:pt idx="15">
                    <c:v>Спеціальний фонд</c:v>
                  </c:pt>
                  <c:pt idx="17">
                    <c:v>7</c:v>
                  </c:pt>
                  <c:pt idx="18">
                    <c:v>0,00</c:v>
                  </c:pt>
                  <c:pt idx="19">
                    <c:v>0,00</c:v>
                  </c:pt>
                  <c:pt idx="20">
                    <c:v>0,00</c:v>
                  </c:pt>
                  <c:pt idx="21">
                    <c:v>0,00</c:v>
                  </c:pt>
                  <c:pt idx="22">
                    <c:v>0,00</c:v>
                  </c:pt>
                  <c:pt idx="23">
                    <c:v>0,00</c:v>
                  </c:pt>
                  <c:pt idx="24">
                    <c:v>0,00</c:v>
                  </c:pt>
                  <c:pt idx="25">
                    <c:v>0,00</c:v>
                  </c:pt>
                  <c:pt idx="26">
                    <c:v>0,00</c:v>
                  </c:pt>
                  <c:pt idx="27">
                    <c:v>0,00</c:v>
                  </c:pt>
                  <c:pt idx="28">
                    <c:v>Спеціальний фонд</c:v>
                  </c:pt>
                  <c:pt idx="30">
                    <c:v>7</c:v>
                  </c:pt>
                  <c:pt idx="31">
                    <c:v>0,00</c:v>
                  </c:pt>
                  <c:pt idx="32">
                    <c:v>0,00</c:v>
                  </c:pt>
                  <c:pt idx="33">
                    <c:v>0,00</c:v>
                  </c:pt>
                  <c:pt idx="34">
                    <c:v>0,00</c:v>
                  </c:pt>
                  <c:pt idx="35">
                    <c:v>0,00</c:v>
                  </c:pt>
                  <c:pt idx="36">
                    <c:v>0,00</c:v>
                  </c:pt>
                  <c:pt idx="37">
                    <c:v>Спеціальний фонд</c:v>
                  </c:pt>
                  <c:pt idx="39">
                    <c:v>7</c:v>
                  </c:pt>
                  <c:pt idx="40">
                    <c:v>0,00</c:v>
                  </c:pt>
                  <c:pt idx="41">
                    <c:v>0,00</c:v>
                  </c:pt>
                  <c:pt idx="42">
                    <c:v>0,00</c:v>
                  </c:pt>
                  <c:pt idx="43">
                    <c:v>0,00</c:v>
                  </c:pt>
                  <c:pt idx="44">
                    <c:v>0,00</c:v>
                  </c:pt>
                  <c:pt idx="45">
                    <c:v>0,00</c:v>
                  </c:pt>
                  <c:pt idx="46">
                    <c:v>0,00</c:v>
                  </c:pt>
                  <c:pt idx="47">
                    <c:v>Спеціальний фонд</c:v>
                  </c:pt>
                  <c:pt idx="49">
                    <c:v>7</c:v>
                  </c:pt>
                  <c:pt idx="50">
                    <c:v>0,00</c:v>
                  </c:pt>
                  <c:pt idx="51">
                    <c:v>0,00</c:v>
                  </c:pt>
                  <c:pt idx="52">
                    <c:v>0,00</c:v>
                  </c:pt>
                  <c:pt idx="53">
                    <c:v>1 547 312,69</c:v>
                  </c:pt>
                  <c:pt idx="54">
                    <c:v>68 934,00</c:v>
                  </c:pt>
                  <c:pt idx="55">
                    <c:v>68 934,00</c:v>
                  </c:pt>
                  <c:pt idx="56">
                    <c:v>1 391 000,00</c:v>
                  </c:pt>
                  <c:pt idx="57">
                    <c:v>1 391 000,00</c:v>
                  </c:pt>
                  <c:pt idx="58">
                    <c:v>44 533,69</c:v>
                  </c:pt>
                  <c:pt idx="59">
                    <c:v>Спеціальний фонд</c:v>
                  </c:pt>
                  <c:pt idx="61">
                    <c:v>7</c:v>
                  </c:pt>
                  <c:pt idx="62">
                    <c:v>44 533,69</c:v>
                  </c:pt>
                  <c:pt idx="63">
                    <c:v>42 845,00</c:v>
                  </c:pt>
                  <c:pt idx="64">
                    <c:v>42 845,00</c:v>
                  </c:pt>
                  <c:pt idx="65">
                    <c:v>0,00</c:v>
                  </c:pt>
                  <c:pt idx="66">
                    <c:v>0,00</c:v>
                  </c:pt>
                  <c:pt idx="67">
                    <c:v>0,00</c:v>
                  </c:pt>
                  <c:pt idx="68">
                    <c:v>0,00</c:v>
                  </c:pt>
                  <c:pt idx="69">
                    <c:v>0,00</c:v>
                  </c:pt>
                  <c:pt idx="70">
                    <c:v>0,00</c:v>
                  </c:pt>
                  <c:pt idx="71">
                    <c:v>0,00</c:v>
                  </c:pt>
                  <c:pt idx="72">
                    <c:v>Спеціальний фонд</c:v>
                  </c:pt>
                  <c:pt idx="74">
                    <c:v>7</c:v>
                  </c:pt>
                  <c:pt idx="75">
                    <c:v>0,00</c:v>
                  </c:pt>
                  <c:pt idx="76">
                    <c:v>0,00</c:v>
                  </c:pt>
                  <c:pt idx="77">
                    <c:v>0,00</c:v>
                  </c:pt>
                  <c:pt idx="78">
                    <c:v>0,00</c:v>
                  </c:pt>
                  <c:pt idx="79">
                    <c:v>0,00</c:v>
                  </c:pt>
                  <c:pt idx="80">
                    <c:v>0,00</c:v>
                  </c:pt>
                  <c:pt idx="81">
                    <c:v>0,00</c:v>
                  </c:pt>
                  <c:pt idx="82">
                    <c:v>0,00</c:v>
                  </c:pt>
                  <c:pt idx="83">
                    <c:v>0,00</c:v>
                  </c:pt>
                  <c:pt idx="84">
                    <c:v>0,00</c:v>
                  </c:pt>
                  <c:pt idx="85">
                    <c:v>0,00</c:v>
                  </c:pt>
                  <c:pt idx="86">
                    <c:v>0,00</c:v>
                  </c:pt>
                  <c:pt idx="87">
                    <c:v>Спеціальний фонд</c:v>
                  </c:pt>
                  <c:pt idx="89">
                    <c:v>7</c:v>
                  </c:pt>
                  <c:pt idx="90">
                    <c:v>14 700,00</c:v>
                  </c:pt>
                  <c:pt idx="91">
                    <c:v>14 700,00</c:v>
                  </c:pt>
                  <c:pt idx="92">
                    <c:v>0,00</c:v>
                  </c:pt>
                  <c:pt idx="93">
                    <c:v>0,00</c:v>
                  </c:pt>
                  <c:pt idx="94">
                    <c:v>0,00</c:v>
                  </c:pt>
                  <c:pt idx="95">
                    <c:v>0,00</c:v>
                  </c:pt>
                  <c:pt idx="96">
                    <c:v>0,00</c:v>
                  </c:pt>
                  <c:pt idx="97">
                    <c:v>Спеціальний фонд</c:v>
                  </c:pt>
                  <c:pt idx="99">
                    <c:v>7</c:v>
                  </c:pt>
                  <c:pt idx="100">
                    <c:v>0,00</c:v>
                  </c:pt>
                  <c:pt idx="101">
                    <c:v>0,00</c:v>
                  </c:pt>
                  <c:pt idx="102">
                    <c:v>14 700,00</c:v>
                  </c:pt>
                  <c:pt idx="103">
                    <c:v>0,00</c:v>
                  </c:pt>
                  <c:pt idx="104">
                    <c:v>0,00</c:v>
                  </c:pt>
                  <c:pt idx="105">
                    <c:v>14 700,00</c:v>
                  </c:pt>
                  <c:pt idx="106">
                    <c:v>14 700,00</c:v>
                  </c:pt>
                  <c:pt idx="107">
                    <c:v>0,00</c:v>
                  </c:pt>
                  <c:pt idx="108">
                    <c:v>0,00</c:v>
                  </c:pt>
                  <c:pt idx="109">
                    <c:v>1 247 390,00</c:v>
                  </c:pt>
                  <c:pt idx="110">
                    <c:v>1 247 390,00</c:v>
                  </c:pt>
                  <c:pt idx="111">
                    <c:v>1 247 390,00</c:v>
                  </c:pt>
                  <c:pt idx="112">
                    <c:v>0,00</c:v>
                  </c:pt>
                  <c:pt idx="113">
                    <c:v>Спеціальний фонд</c:v>
                  </c:pt>
                  <c:pt idx="115">
                    <c:v>7</c:v>
                  </c:pt>
                  <c:pt idx="116">
                    <c:v>0,00</c:v>
                  </c:pt>
                  <c:pt idx="117">
                    <c:v>530 007,00</c:v>
                  </c:pt>
                  <c:pt idx="118">
                    <c:v>0,00</c:v>
                  </c:pt>
                  <c:pt idx="119">
                    <c:v>0,00</c:v>
                  </c:pt>
                  <c:pt idx="120">
                    <c:v>0,00</c:v>
                  </c:pt>
                  <c:pt idx="121">
                    <c:v>0,00</c:v>
                  </c:pt>
                  <c:pt idx="122">
                    <c:v>330 000,00</c:v>
                  </c:pt>
                  <c:pt idx="123">
                    <c:v>Спеціальний фонд</c:v>
                  </c:pt>
                  <c:pt idx="125">
                    <c:v>7</c:v>
                  </c:pt>
                  <c:pt idx="126">
                    <c:v>200 000,00</c:v>
                  </c:pt>
                  <c:pt idx="127">
                    <c:v>717 383,00</c:v>
                  </c:pt>
                  <c:pt idx="128">
                    <c:v>0,00</c:v>
                  </c:pt>
                  <c:pt idx="129">
                    <c:v>200 000,00</c:v>
                  </c:pt>
                  <c:pt idx="130">
                    <c:v>0,00</c:v>
                  </c:pt>
                  <c:pt idx="131">
                    <c:v>0,00</c:v>
                  </c:pt>
                  <c:pt idx="132">
                    <c:v>0,00</c:v>
                  </c:pt>
                  <c:pt idx="133">
                    <c:v>0,00</c:v>
                  </c:pt>
                  <c:pt idx="134">
                    <c:v>50 000,00</c:v>
                  </c:pt>
                  <c:pt idx="135">
                    <c:v>Спеціальний фонд</c:v>
                  </c:pt>
                  <c:pt idx="137">
                    <c:v>7</c:v>
                  </c:pt>
                  <c:pt idx="138">
                    <c:v>0,00</c:v>
                  </c:pt>
                  <c:pt idx="139">
                    <c:v>107 376,00</c:v>
                  </c:pt>
                  <c:pt idx="140">
                    <c:v>0,00</c:v>
                  </c:pt>
                  <c:pt idx="141">
                    <c:v>360 000,00</c:v>
                  </c:pt>
                  <c:pt idx="142">
                    <c:v>0,00</c:v>
                  </c:pt>
                </c:lvl>
                <c:lvl>
                  <c:pt idx="4">
                    <c:v>Загальний фонд</c:v>
                  </c:pt>
                  <c:pt idx="6">
                    <c:v>6</c:v>
                  </c:pt>
                  <c:pt idx="7">
                    <c:v>10 422 984,80</c:v>
                  </c:pt>
                  <c:pt idx="8">
                    <c:v>10 422 984,80</c:v>
                  </c:pt>
                  <c:pt idx="9">
                    <c:v>20 000,00</c:v>
                  </c:pt>
                  <c:pt idx="10">
                    <c:v>20 000,00</c:v>
                  </c:pt>
                  <c:pt idx="11">
                    <c:v>20 000,00</c:v>
                  </c:pt>
                  <c:pt idx="12">
                    <c:v>3 094 040,00</c:v>
                  </c:pt>
                  <c:pt idx="13">
                    <c:v>2 544 040,00</c:v>
                  </c:pt>
                  <c:pt idx="14">
                    <c:v>2 544 040,00</c:v>
                  </c:pt>
                  <c:pt idx="15">
                    <c:v>Загальний фонд</c:v>
                  </c:pt>
                  <c:pt idx="17">
                    <c:v>6</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Загальний фонд</c:v>
                  </c:pt>
                  <c:pt idx="30">
                    <c:v>6</c:v>
                  </c:pt>
                  <c:pt idx="31">
                    <c:v>200 000,00</c:v>
                  </c:pt>
                  <c:pt idx="32">
                    <c:v>3 607 588,00</c:v>
                  </c:pt>
                  <c:pt idx="33">
                    <c:v>3 607 588,00</c:v>
                  </c:pt>
                  <c:pt idx="34">
                    <c:v>285 000,00</c:v>
                  </c:pt>
                  <c:pt idx="35">
                    <c:v>285 000,00</c:v>
                  </c:pt>
                  <c:pt idx="36">
                    <c:v>484 000,00</c:v>
                  </c:pt>
                  <c:pt idx="37">
                    <c:v>Загальний фонд</c:v>
                  </c:pt>
                  <c:pt idx="39">
                    <c:v>6</c:v>
                  </c:pt>
                  <c:pt idx="40">
                    <c:v>280 824,00</c:v>
                  </c:pt>
                  <c:pt idx="41">
                    <c:v>19 176,00</c:v>
                  </c:pt>
                  <c:pt idx="42">
                    <c:v>184 000,00</c:v>
                  </c:pt>
                  <c:pt idx="43">
                    <c:v>19 100,00</c:v>
                  </c:pt>
                  <c:pt idx="44">
                    <c:v>19 100,00</c:v>
                  </c:pt>
                  <c:pt idx="45">
                    <c:v>19 100,00</c:v>
                  </c:pt>
                  <c:pt idx="46">
                    <c:v>1 252 790,00</c:v>
                  </c:pt>
                  <c:pt idx="47">
                    <c:v>Загальний фонд</c:v>
                  </c:pt>
                  <c:pt idx="49">
                    <c:v>6</c:v>
                  </c:pt>
                  <c:pt idx="50">
                    <c:v>1 252 790,00</c:v>
                  </c:pt>
                  <c:pt idx="51">
                    <c:v>1 243 030,00</c:v>
                  </c:pt>
                  <c:pt idx="52">
                    <c:v>9 760,00</c:v>
                  </c:pt>
                  <c:pt idx="53">
                    <c:v>416 000,00</c:v>
                  </c:pt>
                  <c:pt idx="54">
                    <c:v>0,00</c:v>
                  </c:pt>
                  <c:pt idx="55">
                    <c:v>0,00</c:v>
                  </c:pt>
                  <c:pt idx="56">
                    <c:v>0,00</c:v>
                  </c:pt>
                  <c:pt idx="57">
                    <c:v>0,00</c:v>
                  </c:pt>
                  <c:pt idx="58">
                    <c:v>400 000,00</c:v>
                  </c:pt>
                  <c:pt idx="59">
                    <c:v>Загальний фонд</c:v>
                  </c:pt>
                  <c:pt idx="61">
                    <c:v>6</c:v>
                  </c:pt>
                  <c:pt idx="62">
                    <c:v>400 000,00</c:v>
                  </c:pt>
                  <c:pt idx="63">
                    <c:v>0,00</c:v>
                  </c:pt>
                  <c:pt idx="64">
                    <c:v>0,00</c:v>
                  </c:pt>
                  <c:pt idx="65">
                    <c:v>16 000,00</c:v>
                  </c:pt>
                  <c:pt idx="66">
                    <c:v>16 000,00</c:v>
                  </c:pt>
                  <c:pt idx="67">
                    <c:v>462 966,80</c:v>
                  </c:pt>
                  <c:pt idx="68">
                    <c:v>10 500,00</c:v>
                  </c:pt>
                  <c:pt idx="69">
                    <c:v>10 500,00</c:v>
                  </c:pt>
                  <c:pt idx="70">
                    <c:v>408 466,80</c:v>
                  </c:pt>
                  <c:pt idx="71">
                    <c:v>408 466,80</c:v>
                  </c:pt>
                  <c:pt idx="72">
                    <c:v>Загальний фонд</c:v>
                  </c:pt>
                  <c:pt idx="74">
                    <c:v>6</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Загальний фонд</c:v>
                  </c:pt>
                  <c:pt idx="89">
                    <c:v>6</c:v>
                  </c:pt>
                  <c:pt idx="90">
                    <c:v>3 871 393,20</c:v>
                  </c:pt>
                  <c:pt idx="91">
                    <c:v>3 871 393,20</c:v>
                  </c:pt>
                  <c:pt idx="92">
                    <c:v>3 227 860,00</c:v>
                  </c:pt>
                  <c:pt idx="93">
                    <c:v>3 227 860,00</c:v>
                  </c:pt>
                  <c:pt idx="94">
                    <c:v>1 119 860,00</c:v>
                  </c:pt>
                  <c:pt idx="95">
                    <c:v>2 108 000,00</c:v>
                  </c:pt>
                  <c:pt idx="96">
                    <c:v>37 000,00</c:v>
                  </c:pt>
                  <c:pt idx="97">
                    <c:v>Загальний фонд</c:v>
                  </c:pt>
                  <c:pt idx="99">
                    <c:v>6</c:v>
                  </c:pt>
                  <c:pt idx="100">
                    <c:v>37 000,00</c:v>
                  </c:pt>
                  <c:pt idx="101">
                    <c:v>37 000,00</c:v>
                  </c:pt>
                  <c:pt idx="102">
                    <c:v>606 533,20</c:v>
                  </c:pt>
                  <c:pt idx="103">
                    <c:v>306 533,20</c:v>
                  </c:pt>
                  <c:pt idx="104">
                    <c:v>306 533,20</c:v>
                  </c:pt>
                  <c:pt idx="105">
                    <c:v>0,00</c:v>
                  </c:pt>
                  <c:pt idx="106">
                    <c:v>0,00</c:v>
                  </c:pt>
                  <c:pt idx="107">
                    <c:v>300 000,00</c:v>
                  </c:pt>
                  <c:pt idx="108">
                    <c:v>300 000,00</c:v>
                  </c:pt>
                  <c:pt idx="109">
                    <c:v>3 548 280,00</c:v>
                  </c:pt>
                  <c:pt idx="110">
                    <c:v>3 548 280,00</c:v>
                  </c:pt>
                  <c:pt idx="111">
                    <c:v>3 548 280,00</c:v>
                  </c:pt>
                  <c:pt idx="112">
                    <c:v>250 000,00</c:v>
                  </c:pt>
                  <c:pt idx="113">
                    <c:v>Загальний фонд</c:v>
                  </c:pt>
                  <c:pt idx="115">
                    <c:v>6</c:v>
                  </c:pt>
                  <c:pt idx="116">
                    <c:v>250 000,00</c:v>
                  </c:pt>
                  <c:pt idx="117">
                    <c:v>2 223 874,00</c:v>
                  </c:pt>
                  <c:pt idx="118">
                    <c:v>425 555,00</c:v>
                  </c:pt>
                  <c:pt idx="119">
                    <c:v>1 274 676,00</c:v>
                  </c:pt>
                  <c:pt idx="120">
                    <c:v>73 637,00</c:v>
                  </c:pt>
                  <c:pt idx="121">
                    <c:v>100 000,00</c:v>
                  </c:pt>
                  <c:pt idx="122">
                    <c:v>0,00</c:v>
                  </c:pt>
                  <c:pt idx="123">
                    <c:v>Загальний фонд</c:v>
                  </c:pt>
                  <c:pt idx="125">
                    <c:v>6</c:v>
                  </c:pt>
                  <c:pt idx="126">
                    <c:v>350 000,00</c:v>
                  </c:pt>
                  <c:pt idx="127">
                    <c:v>1 074 406,00</c:v>
                  </c:pt>
                  <c:pt idx="128">
                    <c:v>500 000,00</c:v>
                  </c:pt>
                  <c:pt idx="129">
                    <c:v>0,00</c:v>
                  </c:pt>
                  <c:pt idx="130">
                    <c:v>50 000,00</c:v>
                  </c:pt>
                  <c:pt idx="131">
                    <c:v>50 000,00</c:v>
                  </c:pt>
                  <c:pt idx="132">
                    <c:v>110 000,00</c:v>
                  </c:pt>
                  <c:pt idx="133">
                    <c:v>64 400,00</c:v>
                  </c:pt>
                  <c:pt idx="134">
                    <c:v>0,00</c:v>
                  </c:pt>
                  <c:pt idx="135">
                    <c:v>Загальний фонд</c:v>
                  </c:pt>
                  <c:pt idx="137">
                    <c:v>6</c:v>
                  </c:pt>
                  <c:pt idx="138">
                    <c:v>100 000,00</c:v>
                  </c:pt>
                  <c:pt idx="139">
                    <c:v>0,00</c:v>
                  </c:pt>
                  <c:pt idx="140">
                    <c:v>50 000,00</c:v>
                  </c:pt>
                  <c:pt idx="141">
                    <c:v>90 000,00</c:v>
                  </c:pt>
                  <c:pt idx="142">
                    <c:v>60 000,00</c:v>
                  </c:pt>
                </c:lvl>
                <c:lvl>
                  <c:pt idx="4">
                    <c:v>Усього</c:v>
                  </c:pt>
                  <c:pt idx="6">
                    <c:v>5</c:v>
                  </c:pt>
                  <c:pt idx="7">
                    <c:v>12 916 132,49</c:v>
                  </c:pt>
                  <c:pt idx="8">
                    <c:v>12 916 132,49</c:v>
                  </c:pt>
                  <c:pt idx="9">
                    <c:v>20 000,00</c:v>
                  </c:pt>
                  <c:pt idx="10">
                    <c:v>20 000,00</c:v>
                  </c:pt>
                  <c:pt idx="11">
                    <c:v>20 000,00</c:v>
                  </c:pt>
                  <c:pt idx="12">
                    <c:v>4 039 875,00</c:v>
                  </c:pt>
                  <c:pt idx="13">
                    <c:v>3 489 875,00</c:v>
                  </c:pt>
                  <c:pt idx="14">
                    <c:v>3 489 875,00</c:v>
                  </c:pt>
                  <c:pt idx="15">
                    <c:v>Усього</c:v>
                  </c:pt>
                  <c:pt idx="17">
                    <c:v>5</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Усього</c:v>
                  </c:pt>
                  <c:pt idx="30">
                    <c:v>5</c:v>
                  </c:pt>
                  <c:pt idx="31">
                    <c:v>200 000,00</c:v>
                  </c:pt>
                  <c:pt idx="32">
                    <c:v>3 607 588,00</c:v>
                  </c:pt>
                  <c:pt idx="33">
                    <c:v>3 607 588,00</c:v>
                  </c:pt>
                  <c:pt idx="34">
                    <c:v>285 000,00</c:v>
                  </c:pt>
                  <c:pt idx="35">
                    <c:v>285 000,00</c:v>
                  </c:pt>
                  <c:pt idx="36">
                    <c:v>484 000,00</c:v>
                  </c:pt>
                  <c:pt idx="37">
                    <c:v>Усього</c:v>
                  </c:pt>
                  <c:pt idx="39">
                    <c:v>5</c:v>
                  </c:pt>
                  <c:pt idx="40">
                    <c:v>280 824,00</c:v>
                  </c:pt>
                  <c:pt idx="41">
                    <c:v>19 176,00</c:v>
                  </c:pt>
                  <c:pt idx="42">
                    <c:v>184 000,00</c:v>
                  </c:pt>
                  <c:pt idx="43">
                    <c:v>19 100,00</c:v>
                  </c:pt>
                  <c:pt idx="44">
                    <c:v>19 100,00</c:v>
                  </c:pt>
                  <c:pt idx="45">
                    <c:v>19 100,00</c:v>
                  </c:pt>
                  <c:pt idx="46">
                    <c:v>1 252 790,00</c:v>
                  </c:pt>
                  <c:pt idx="47">
                    <c:v>Усього</c:v>
                  </c:pt>
                  <c:pt idx="49">
                    <c:v>5</c:v>
                  </c:pt>
                  <c:pt idx="50">
                    <c:v>1 252 790,00</c:v>
                  </c:pt>
                  <c:pt idx="51">
                    <c:v>1 243 030,00</c:v>
                  </c:pt>
                  <c:pt idx="52">
                    <c:v>9 760,00</c:v>
                  </c:pt>
                  <c:pt idx="53">
                    <c:v>1 963 312,69</c:v>
                  </c:pt>
                  <c:pt idx="54">
                    <c:v>68 934,00</c:v>
                  </c:pt>
                  <c:pt idx="55">
                    <c:v>68 934,00</c:v>
                  </c:pt>
                  <c:pt idx="56">
                    <c:v>1 391 000,00</c:v>
                  </c:pt>
                  <c:pt idx="57">
                    <c:v>1 391 000,00</c:v>
                  </c:pt>
                  <c:pt idx="58">
                    <c:v>444 533,69</c:v>
                  </c:pt>
                  <c:pt idx="59">
                    <c:v>Усього</c:v>
                  </c:pt>
                  <c:pt idx="61">
                    <c:v>5</c:v>
                  </c:pt>
                  <c:pt idx="62">
                    <c:v>444 533,69</c:v>
                  </c:pt>
                  <c:pt idx="63">
                    <c:v>42 845,00</c:v>
                  </c:pt>
                  <c:pt idx="64">
                    <c:v>42 845,00</c:v>
                  </c:pt>
                  <c:pt idx="65">
                    <c:v>16 000,00</c:v>
                  </c:pt>
                  <c:pt idx="66">
                    <c:v>16 000,00</c:v>
                  </c:pt>
                  <c:pt idx="67">
                    <c:v>462 966,80</c:v>
                  </c:pt>
                  <c:pt idx="68">
                    <c:v>10 500,00</c:v>
                  </c:pt>
                  <c:pt idx="69">
                    <c:v>10 500,00</c:v>
                  </c:pt>
                  <c:pt idx="70">
                    <c:v>408 466,80</c:v>
                  </c:pt>
                  <c:pt idx="71">
                    <c:v>408 466,80</c:v>
                  </c:pt>
                  <c:pt idx="72">
                    <c:v>Усього</c:v>
                  </c:pt>
                  <c:pt idx="74">
                    <c:v>5</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Усього</c:v>
                  </c:pt>
                  <c:pt idx="89">
                    <c:v>5</c:v>
                  </c:pt>
                  <c:pt idx="90">
                    <c:v>3 886 093,20</c:v>
                  </c:pt>
                  <c:pt idx="91">
                    <c:v>3 886 093,20</c:v>
                  </c:pt>
                  <c:pt idx="92">
                    <c:v>3 227 860,00</c:v>
                  </c:pt>
                  <c:pt idx="93">
                    <c:v>3 227 860,00</c:v>
                  </c:pt>
                  <c:pt idx="94">
                    <c:v>1 119 860,00</c:v>
                  </c:pt>
                  <c:pt idx="95">
                    <c:v>2 108 000,00</c:v>
                  </c:pt>
                  <c:pt idx="96">
                    <c:v>37 000,00</c:v>
                  </c:pt>
                  <c:pt idx="97">
                    <c:v>Усього</c:v>
                  </c:pt>
                  <c:pt idx="99">
                    <c:v>5</c:v>
                  </c:pt>
                  <c:pt idx="100">
                    <c:v>37 000,00</c:v>
                  </c:pt>
                  <c:pt idx="101">
                    <c:v>37 000,00</c:v>
                  </c:pt>
                  <c:pt idx="102">
                    <c:v>621 233,20</c:v>
                  </c:pt>
                  <c:pt idx="103">
                    <c:v>306 533,20</c:v>
                  </c:pt>
                  <c:pt idx="104">
                    <c:v>306 533,20</c:v>
                  </c:pt>
                  <c:pt idx="105">
                    <c:v>14 700,00</c:v>
                  </c:pt>
                  <c:pt idx="106">
                    <c:v>14 700,00</c:v>
                  </c:pt>
                  <c:pt idx="107">
                    <c:v>300 000,00</c:v>
                  </c:pt>
                  <c:pt idx="108">
                    <c:v>300 000,00</c:v>
                  </c:pt>
                  <c:pt idx="109">
                    <c:v>4 795 654,00</c:v>
                  </c:pt>
                  <c:pt idx="110">
                    <c:v>4 795 654,00</c:v>
                  </c:pt>
                  <c:pt idx="111">
                    <c:v>4 795 654,00</c:v>
                  </c:pt>
                  <c:pt idx="112">
                    <c:v>250 000,00</c:v>
                  </c:pt>
                  <c:pt idx="113">
                    <c:v>Усього</c:v>
                  </c:pt>
                  <c:pt idx="115">
                    <c:v>5</c:v>
                  </c:pt>
                  <c:pt idx="116">
                    <c:v>250 000,00</c:v>
                  </c:pt>
                  <c:pt idx="117">
                    <c:v>2 753 873,00</c:v>
                  </c:pt>
                  <c:pt idx="118">
                    <c:v>425 555,00</c:v>
                  </c:pt>
                  <c:pt idx="119">
                    <c:v>1 274 676,00</c:v>
                  </c:pt>
                  <c:pt idx="120">
                    <c:v>73 637,00</c:v>
                  </c:pt>
                  <c:pt idx="121">
                    <c:v>100 000,00</c:v>
                  </c:pt>
                  <c:pt idx="122">
                    <c:v>330 000,00</c:v>
                  </c:pt>
                  <c:pt idx="123">
                    <c:v>Усього</c:v>
                  </c:pt>
                  <c:pt idx="125">
                    <c:v>5</c:v>
                  </c:pt>
                  <c:pt idx="126">
                    <c:v>550 000,00</c:v>
                  </c:pt>
                  <c:pt idx="127">
                    <c:v>1 791 781,00</c:v>
                  </c:pt>
                  <c:pt idx="128">
                    <c:v>500 000,00</c:v>
                  </c:pt>
                  <c:pt idx="129">
                    <c:v>200 000,00</c:v>
                  </c:pt>
                  <c:pt idx="130">
                    <c:v>50 000,00</c:v>
                  </c:pt>
                  <c:pt idx="131">
                    <c:v>50 000,00</c:v>
                  </c:pt>
                  <c:pt idx="132">
                    <c:v>110 000,00</c:v>
                  </c:pt>
                  <c:pt idx="133">
                    <c:v>64 400,00</c:v>
                  </c:pt>
                  <c:pt idx="134">
                    <c:v>50 000,00</c:v>
                  </c:pt>
                  <c:pt idx="135">
                    <c:v>Усього</c:v>
                  </c:pt>
                  <c:pt idx="137">
                    <c:v>5</c:v>
                  </c:pt>
                  <c:pt idx="138">
                    <c:v>100 000,00</c:v>
                  </c:pt>
                  <c:pt idx="139">
                    <c:v>107 376,00</c:v>
                  </c:pt>
                  <c:pt idx="140">
                    <c:v>50 000,00</c:v>
                  </c:pt>
                  <c:pt idx="141">
                    <c:v>450 000,00</c:v>
                  </c:pt>
                  <c:pt idx="142">
                    <c:v>60 000,00</c:v>
                  </c:pt>
                </c:lvl>
              </c:multiLvlStrCache>
            </c:multiLvlStrRef>
          </c:cat>
          <c:val>
            <c:numRef>
              <c:f>дод6!#REF!</c:f>
              <c:numCache>
                <c:formatCode>General</c:formatCode>
                <c:ptCount val="1"/>
                <c:pt idx="0">
                  <c:v>1</c:v>
                </c:pt>
              </c:numCache>
            </c:numRef>
          </c:val>
          <c:extLst>
            <c:ext xmlns:c16="http://schemas.microsoft.com/office/drawing/2014/chart" uri="{C3380CC4-5D6E-409C-BE32-E72D297353CC}">
              <c16:uniqueId val="{00000001-6423-487D-88A0-0866B06EC3A3}"/>
            </c:ext>
          </c:extLst>
        </c:ser>
        <c:ser>
          <c:idx val="2"/>
          <c:order val="2"/>
          <c:tx>
            <c:strRef>
              <c:f>дод6!$B$153:$E$153</c:f>
              <c:strCache>
                <c:ptCount val="1"/>
                <c:pt idx="0">
                  <c:v>X УСЬОГО X X</c:v>
                </c:pt>
              </c:strCache>
            </c:strRef>
          </c:tx>
          <c:invertIfNegative val="0"/>
          <c:cat>
            <c:multiLvlStrRef>
              <c:f>дод6!$F$5:$K$152</c:f>
              <c:multiLvlStrCache>
                <c:ptCount val="143"/>
                <c:lvl>
                  <c:pt idx="4">
                    <c:v>Примітка</c:v>
                  </c:pt>
                  <c:pt idx="6">
                    <c:v>10</c:v>
                  </c:pt>
                  <c:pt idx="11">
                    <c:v> Відповідно до умов програми було слачено 1 виконавче провадження</c:v>
                  </c:pt>
                  <c:pt idx="13">
                    <c:v>Відповідно до заходів,зазначених у розділі  8 «Напрямки діяльності та заходи» Програми  (зі змінами та доповленнями) фінансування здійснювалось з місцевого бюджету. Кошти спрямовувались на оплату праці з нарахуваннями сезонним працівникам (кочегара), оплат</c:v>
                  </c:pt>
                  <c:pt idx="15">
                    <c:v>Примітка</c:v>
                  </c:pt>
                  <c:pt idx="17">
                    <c:v>10</c:v>
                  </c:pt>
                  <c:pt idx="18">
                    <c:v>Відповідно до заходів,зазначених у розділі  8 «Напрямки діяльності та заходи» Програми  (зі змінами та доповленнями)  передбачено фінансування відшкодування лікарських засобів за пільговими рецептами, наданих пільговій категорії населення.</c:v>
                  </c:pt>
                  <c:pt idx="22">
                    <c:v>Програмою передбачено надання пільг з послуг зв’язку окремим категоріям населення.  4 осіб отримали такі послуги у звітному періоді</c:v>
                  </c:pt>
                  <c:pt idx="24">
                    <c:v>Проограмою передбачена організація пільгового перевезення окремим категоріям громадян  Білозірської  СТГ на приміських маршрутах загального користування автомобільним транспортом. </c:v>
                  </c:pt>
                  <c:pt idx="26">
                    <c:v>Проограмою передбачена організація  пільгового перевезення окремим категоріям громадян  Білозірської СТГ на проїзд в залізничному транспорті приміського сполучення.</c:v>
                  </c:pt>
                  <c:pt idx="28">
                    <c:v>Примітка</c:v>
                  </c:pt>
                  <c:pt idx="30">
                    <c:v>10</c:v>
                  </c:pt>
                  <c:pt idx="31">
                    <c:v>У звітний період було здійснено компенсацію  за поховання померлих (загиблих) військовослужбовців під час проходження військової служби в повному обсязі відповідно поданих заяв. 8 родин звернулись до виконавчого комітету Білозірської сільської ради та отри</c:v>
                  </c:pt>
                  <c:pt idx="32">
                    <c:v>Метою цієї Програми є вдосконалення та посилення рівня соціально-профілактичної роботи, спрямованої на запобігання потраплянню в складні життєві обставини осіб/сімей, які належать до вразливих груп населення та надання особам/сім’ям комплексу соціальних по</c:v>
                  </c:pt>
                  <c:pt idx="35">
                    <c:v>Відповідно до умов Програми жителі громади,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можуть отримувати   компенсаційні</c:v>
                  </c:pt>
                  <c:pt idx="37">
                    <c:v>Примітка</c:v>
                  </c:pt>
                  <c:pt idx="39">
                    <c:v>10</c:v>
                  </c:pt>
                  <c:pt idx="40">
                    <c:v>Програмою «Турбота» передбачено виплату матеріальної допомоги виплата учасникам АТО, незахищеним верстам населення села, . Зв звітний період  70 особів отримали допомогу. </c:v>
                  </c:pt>
                  <c:pt idx="41">
                    <c:v>Відповідно до програми однорозову грошову допомогу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отримала одна особа</c:v>
                  </c:pt>
                  <c:pt idx="42">
                    <c:v>Програмою передбачено виплата з місцевого бюджету одноразової грошової допомоги для оздоровлення поранених учасників оборони України у зв’язку з російською військовою агресією. До виконавчого комітету Білозірської сільської ради звернулось 18 осіб за допом</c:v>
                  </c:pt>
                  <c:pt idx="45">
                    <c:v>Відповідно до заходів зазхначених в програмі кошти були спрямовані на  придбання нагрудних , нагородних знаків з метою вшанування матерів, загибих учасників російсько-української війни (жителів громади) </c:v>
                  </c:pt>
                  <c:pt idx="47">
                    <c:v>Примітка</c:v>
                  </c:pt>
                  <c:pt idx="49">
                    <c:v>10</c:v>
                  </c:pt>
                  <c:pt idx="51">
                    <c:v>Метою Програми є реалізація комплексу заходів щодо забезпечення утримання в належному санітарно-технічному стані території населених пунктів Білозірської сільської ради та покращення її естетичного вигляду для створення оптимальних умов праці, побуту та ві</c:v>
                  </c:pt>
                  <c:pt idx="52">
                    <c:v>Кошти на виканання програми не виконистовувались у зв'язку з відсутністю такої потреби</c:v>
                  </c:pt>
                  <c:pt idx="55">
                    <c:v>видатки  за цією програмою спрямовані на реконструкції мережі вуличного освітлення від ТП-889 по вул. Горіхова, провул. Чехова в с.Білозір’я, Черкаського району, Черкаської області </c:v>
                  </c:pt>
                  <c:pt idx="57">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59">
                    <c:v>Примітка</c:v>
                  </c:pt>
                  <c:pt idx="61">
                    <c:v>10</c:v>
                  </c:pt>
                  <c:pt idx="62">
                    <c:v>Метою Програми є:
 - покращення стану вулиць та автомобільних доріг комунальної власності за рахунок коштів бюджету громади, що позитивно вплине на соціально-економічний розвиток населених пунктів Білозірської сільської територіальної громади</c:v>
                  </c:pt>
                  <c:pt idx="64">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Було виготовлено проєктно-кошторисну документацію по об’єкту "Капітальний ремонт по встанов</c:v>
                  </c:pt>
                  <c:pt idx="65">
                    <c:v>Метою Програми є сплата членських внесків  до Асоціації об'єднаних територіальних громад </c:v>
                  </c:pt>
                  <c:pt idx="69">
                    <c:v>Кошти на виконання програми не використовувались у зв'язку з відсутністю такої потреби</c:v>
                  </c:pt>
                  <c:pt idx="70">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72">
                    <c:v>Примітка</c:v>
                  </c:pt>
                  <c:pt idx="74">
                    <c:v>10</c:v>
                  </c:pt>
                  <c:pt idx="75">
                    <c:v>Рішенням сесії Білозірської сільської ради затверджено  програму «Про забезпечення діяльності поліцейського офіцера громади в Білозірській ОТГ на період 2021-2025 роки». Програма розроблена відповідно до Законів України «Про національну поліцію», «Про місц</c:v>
                  </c:pt>
                  <c:pt idx="81">
                    <c:v> Програмою передбачено кошти були спрямовані на  придбання  меморіальних дошок  із зображеням загиблих учасників рос-укр війни (жителів громади) з 2014 року.</c:v>
                  </c:pt>
                  <c:pt idx="84">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6">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7">
                    <c:v>Примітка</c:v>
                  </c:pt>
                  <c:pt idx="89">
                    <c:v>10</c:v>
                  </c:pt>
                  <c:pt idx="94">
                    <c:v>Метою Програми є сприяння та забезпечення стабільної діяльності комунальних підприємств, збереження комунального майна шляхом надання фінансової підтримки комунальному підприємству, Кошти спрямовувались на виконання зобов’язань по виплаті заробітної плати.</c:v>
                  </c:pt>
                  <c:pt idx="95">
                    <c:v>Основною метою Програми - є забезпечення стабільної роботи комунального підприємства та забезпечення його безперебійного функціонування відповідно до статутної діяльності, що сприятиме покращенню умов для виробництва і реалізації якісних послуг населенню с</c:v>
                  </c:pt>
                  <c:pt idx="97">
                    <c:v>Примітка</c:v>
                  </c:pt>
                  <c:pt idx="99">
                    <c:v>10</c:v>
                  </c:pt>
                  <c:pt idx="101">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104">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106">
                    <c:v>Кошти на виконання програми не використовувались у зв'язку з відсутністю такої потреби</c:v>
                  </c:pt>
                  <c:pt idx="108">
                    <c:v>Бюджетні призначення спрямовані на послуги з підгортання побутових відходів на території Білозірської сільської територіальної громади</c:v>
                  </c:pt>
                  <c:pt idx="113">
                    <c:v>Примітка</c:v>
                  </c:pt>
                  <c:pt idx="115">
                    <c:v>10</c:v>
                  </c:pt>
                  <c:pt idx="116">
                    <c:v>Було спрямовано міжбюджетний трансферт до обласного бюджету Чеоркаської області на експлуатаційне утримання автомобільних доріг загального користування місцевого значення в зимовий період.</c:v>
                  </c:pt>
                  <c:pt idx="118">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на оплату комунальних послуг шляхом перерахування міжбюджетного трансферту
</c:v>
                  </c:pt>
                  <c:pt idx="119">
                    <c:v>Відповідно до заходів,зазначених у програмі фінансування здійснювалось з місцевого бюджету на спільне утримання  місцевої пожежної команди Степанківської сільської ради,  шляхом перерахування міжбюджетного трансферту
</c:v>
                  </c:pt>
                  <c:pt idx="120">
                    <c:v>Відповідно до заходів,зазначених у програмі фінансування здійснювалось з місцевого бюджету На оплату праці медичним працівникам, які здійснюють медогляд призовників  шляхом перерахування міжбюджетного трансферту
</c:v>
                  </c:pt>
                  <c:pt idx="121">
                    <c:v>Передбачено в бюджеті Білозірської  сільської територіальної громади  кошти на утримання та зміцнення матеріально-технічного забезпечення Інклюзивно-ресурсного центру . Кошти перераховуються до бюджету Тернівської сільської територіальної громади шляхом пе</c:v>
                  </c:pt>
                  <c:pt idx="122">
                    <c:v>Перераховано обласному бюджету Черкаської області для перерахування коштів на фінансування робіт та заходів з територіальної оборони та мобілізаційної підготовки, на підтримку сил безпеки та оборони відповідно до обласної Програми територіальної оборони на</c:v>
                  </c:pt>
                  <c:pt idx="123">
                    <c:v>Примітка</c:v>
                  </c:pt>
                  <c:pt idx="125">
                    <c:v>11</c:v>
                  </c:pt>
                  <c:pt idx="126">
                    <c:v>Передбачено в бюджеті Білозірської  сільської територіальної громади  кошти Нововоронцовській селищній територіальній громаді Бериславського району Херсонської області на оплату заходів зазначених в Програмі «Єдності та підтримки громад України, що постраж</c:v>
                  </c:pt>
                  <c:pt idx="128">
                    <c:v> шляхом перерахування міжбюджетного трансферту було надано фінансову підтримку відповідно до напрямків зазначених в програмі
</c:v>
                  </c:pt>
                  <c:pt idx="129">
                    <c:v> шляхом перерахування міжбюджетного трансферту було надано фінансову підтримку відповідно до напрямків зазначених в програмі
</c:v>
                  </c:pt>
                  <c:pt idx="130">
                    <c:v> шляхом перерахування міжбюджетного трансферту було надано фінансову підтримку відповідно до напрямків зазначених в програмі
</c:v>
                  </c:pt>
                  <c:pt idx="131">
                    <c:v> шляхом перерахування міжбюджетного трансферту було  надано фінансову підтримку відповідно до напрямків зазначених в програмі
</c:v>
                  </c:pt>
                  <c:pt idx="132">
                    <c:v> шляхом перерахування міжбюджетного трансферту було  надано фінансову підтримку відповідно до напрямків зазначених в програмі
</c:v>
                  </c:pt>
                  <c:pt idx="133">
                    <c:v> шляхом перерахування міжбюджетного трансферту було  надано фінансову підтримку відповідно до напрямків зазначених в програмі
</c:v>
                  </c:pt>
                  <c:pt idx="134">
                    <c:v> шляхом перерахування міжбюджетного трансферту було  надано фінансову підтримку відповідно до напрямків зазначених в програмі
</c:v>
                  </c:pt>
                  <c:pt idx="135">
                    <c:v>Примітка</c:v>
                  </c:pt>
                  <c:pt idx="137">
                    <c:v>11</c:v>
                  </c:pt>
                  <c:pt idx="138">
                    <c:v>Передбачено в бюджеті Білозірської  сільської територіальної громади  кошти  Черкаській районній державній адміністрації як фінансове забезпечення видатків на заходи зазначені в Програмі «Підтримка  діяльності органів виконавчої влади на 2025-2026 роки» а </c:v>
                  </c:pt>
                  <c:pt idx="139">
                    <c:v>Шляхом перерахування міжбюджетного трансферту було  надано фінансову підтримку відповідно до напрямків зазначених в програмі
</c:v>
                  </c:pt>
                  <c:pt idx="140">
                    <c:v>Програмою передбачено  фінансування ГУ Національної поліції України в Черкаській області на придбання запасних частин до автомобільного транспорту, техніки відділу поліцейської діяльності № 1 Черкаського районного управління поліції ГУНП в Черкаській облас</c:v>
                  </c:pt>
                  <c:pt idx="141">
                    <c:v> шляхом перерахування міжбюджетного трансферту було  надано фінансову підтримку відповідно до напрямків зазначених в програмі
</c:v>
                  </c:pt>
                  <c:pt idx="142">
                    <c:v>Програмою передбачено  фінансування 2го державного пожежно-рятувального загону на придбання матеріально-технічного забезпечення пожежно-рятувальних підрозділів (паливно-мастильних матеріалів для забезпечення патрулювання пожежонебезпечних ділянок)</c:v>
                  </c:pt>
                </c:lvl>
                <c:lvl>
                  <c:pt idx="4">
                    <c:v>Рівень виконання (%) до затвердженого на звітний період 2025 року</c:v>
                  </c:pt>
                  <c:pt idx="6">
                    <c:v>9</c:v>
                  </c:pt>
                  <c:pt idx="7">
                    <c:v>93,34</c:v>
                  </c:pt>
                  <c:pt idx="8">
                    <c:v>93,34</c:v>
                  </c:pt>
                  <c:pt idx="9">
                    <c:v>3,03</c:v>
                  </c:pt>
                  <c:pt idx="10">
                    <c:v>3,03</c:v>
                  </c:pt>
                  <c:pt idx="11">
                    <c:v>3,03</c:v>
                  </c:pt>
                  <c:pt idx="12">
                    <c:v>96,21</c:v>
                  </c:pt>
                  <c:pt idx="13">
                    <c:v>96,78</c:v>
                  </c:pt>
                  <c:pt idx="14">
                    <c:v>96,78</c:v>
                  </c:pt>
                  <c:pt idx="15">
                    <c:v>Рівень виконання (%) до затвердженого на звітний період 2025 року</c:v>
                  </c:pt>
                  <c:pt idx="17">
                    <c:v>9</c:v>
                  </c:pt>
                  <c:pt idx="18">
                    <c:v>92,56</c:v>
                  </c:pt>
                  <c:pt idx="19">
                    <c:v>92,56</c:v>
                  </c:pt>
                  <c:pt idx="20">
                    <c:v>94,71</c:v>
                  </c:pt>
                  <c:pt idx="21">
                    <c:v>68,00</c:v>
                  </c:pt>
                  <c:pt idx="22">
                    <c:v>68,00</c:v>
                  </c:pt>
                  <c:pt idx="23">
                    <c:v>99,99</c:v>
                  </c:pt>
                  <c:pt idx="24">
                    <c:v>99,99</c:v>
                  </c:pt>
                  <c:pt idx="25">
                    <c:v>95,85</c:v>
                  </c:pt>
                  <c:pt idx="26">
                    <c:v>95,85</c:v>
                  </c:pt>
                  <c:pt idx="27">
                    <c:v>77,67</c:v>
                  </c:pt>
                  <c:pt idx="28">
                    <c:v>Рівень виконання (%) до затвердженого на звітний період 2025 року</c:v>
                  </c:pt>
                  <c:pt idx="30">
                    <c:v>9</c:v>
                  </c:pt>
                  <c:pt idx="31">
                    <c:v>77,67</c:v>
                  </c:pt>
                  <c:pt idx="32">
                    <c:v>98,74</c:v>
                  </c:pt>
                  <c:pt idx="33">
                    <c:v>98,74</c:v>
                  </c:pt>
                  <c:pt idx="34">
                    <c:v>83,96</c:v>
                  </c:pt>
                  <c:pt idx="35">
                    <c:v>83,96</c:v>
                  </c:pt>
                  <c:pt idx="36">
                    <c:v>72,47</c:v>
                  </c:pt>
                  <c:pt idx="37">
                    <c:v>Рівень виконання (%) до затвердженого на звітний період 2025 року</c:v>
                  </c:pt>
                  <c:pt idx="39">
                    <c:v>9</c:v>
                  </c:pt>
                  <c:pt idx="40">
                    <c:v>86,39</c:v>
                  </c:pt>
                  <c:pt idx="41">
                    <c:v>100,00</c:v>
                  </c:pt>
                  <c:pt idx="42">
                    <c:v>48,37</c:v>
                  </c:pt>
                  <c:pt idx="43">
                    <c:v>100,00</c:v>
                  </c:pt>
                  <c:pt idx="44">
                    <c:v>100,00</c:v>
                  </c:pt>
                  <c:pt idx="45">
                    <c:v>100,00</c:v>
                  </c:pt>
                  <c:pt idx="46">
                    <c:v>68,98</c:v>
                  </c:pt>
                  <c:pt idx="47">
                    <c:v>Рівень виконання (%) до затвердженого на звітний період 2025 року</c:v>
                  </c:pt>
                  <c:pt idx="49">
                    <c:v>9</c:v>
                  </c:pt>
                  <c:pt idx="50">
                    <c:v>68,98</c:v>
                  </c:pt>
                  <c:pt idx="51">
                    <c:v>68,98</c:v>
                  </c:pt>
                  <c:pt idx="52">
                    <c:v>0,00</c:v>
                  </c:pt>
                  <c:pt idx="53">
                    <c:v>499,87</c:v>
                  </c:pt>
                  <c:pt idx="54">
                    <c:v>100,00</c:v>
                  </c:pt>
                  <c:pt idx="55">
                    <c:v>100,00</c:v>
                  </c:pt>
                  <c:pt idx="56">
                    <c:v>99,96</c:v>
                  </c:pt>
                  <c:pt idx="57">
                    <c:v>99,96</c:v>
                  </c:pt>
                  <c:pt idx="58">
                    <c:v>99,91</c:v>
                  </c:pt>
                  <c:pt idx="59">
                    <c:v>Рівень виконання (%) до затвердженого на звітний період 2025 року</c:v>
                  </c:pt>
                  <c:pt idx="61">
                    <c:v>9</c:v>
                  </c:pt>
                  <c:pt idx="62">
                    <c:v>99,91</c:v>
                  </c:pt>
                  <c:pt idx="63">
                    <c:v>100,00</c:v>
                  </c:pt>
                  <c:pt idx="64">
                    <c:v>100,00</c:v>
                  </c:pt>
                  <c:pt idx="65">
                    <c:v>100,00</c:v>
                  </c:pt>
                  <c:pt idx="66">
                    <c:v>100,00</c:v>
                  </c:pt>
                  <c:pt idx="67">
                    <c:v>95,96</c:v>
                  </c:pt>
                  <c:pt idx="68">
                    <c:v>0,00</c:v>
                  </c:pt>
                  <c:pt idx="69">
                    <c:v>0,00</c:v>
                  </c:pt>
                  <c:pt idx="70">
                    <c:v>100,00</c:v>
                  </c:pt>
                  <c:pt idx="71">
                    <c:v>100,00</c:v>
                  </c:pt>
                  <c:pt idx="72">
                    <c:v>Рівень виконання (%) до затвердженого на звітний період 2025 року</c:v>
                  </c:pt>
                  <c:pt idx="74">
                    <c:v>9</c:v>
                  </c:pt>
                  <c:pt idx="75">
                    <c:v>81,39</c:v>
                  </c:pt>
                  <c:pt idx="76">
                    <c:v>81,39</c:v>
                  </c:pt>
                  <c:pt idx="77">
                    <c:v>95,01</c:v>
                  </c:pt>
                  <c:pt idx="78">
                    <c:v>95,01</c:v>
                  </c:pt>
                  <c:pt idx="79">
                    <c:v>89,47</c:v>
                  </c:pt>
                  <c:pt idx="80">
                    <c:v>89,47</c:v>
                  </c:pt>
                  <c:pt idx="81">
                    <c:v>89,47</c:v>
                  </c:pt>
                  <c:pt idx="82">
                    <c:v>98,98</c:v>
                  </c:pt>
                  <c:pt idx="83">
                    <c:v>100,00</c:v>
                  </c:pt>
                  <c:pt idx="84">
                    <c:v>100,00</c:v>
                  </c:pt>
                  <c:pt idx="85">
                    <c:v>98,73</c:v>
                  </c:pt>
                  <c:pt idx="86">
                    <c:v>98,73</c:v>
                  </c:pt>
                  <c:pt idx="87">
                    <c:v>Рівень виконання (%) до затвердженого на звітний період 2025 року</c:v>
                  </c:pt>
                  <c:pt idx="89">
                    <c:v>9</c:v>
                  </c:pt>
                  <c:pt idx="90">
                    <c:v>99,61</c:v>
                  </c:pt>
                  <c:pt idx="91">
                    <c:v>99,61</c:v>
                  </c:pt>
                  <c:pt idx="92">
                    <c:v>99,99</c:v>
                  </c:pt>
                  <c:pt idx="93">
                    <c:v>99,99</c:v>
                  </c:pt>
                  <c:pt idx="94">
                    <c:v>100,00</c:v>
                  </c:pt>
                  <c:pt idx="95">
                    <c:v>99,98</c:v>
                  </c:pt>
                  <c:pt idx="96">
                    <c:v>100,00</c:v>
                  </c:pt>
                  <c:pt idx="97">
                    <c:v>Рівень виконання (%) до затвердженого на звітний період 2025 року</c:v>
                  </c:pt>
                  <c:pt idx="99">
                    <c:v>9</c:v>
                  </c:pt>
                  <c:pt idx="100">
                    <c:v>100,00</c:v>
                  </c:pt>
                  <c:pt idx="101">
                    <c:v>100,00</c:v>
                  </c:pt>
                  <c:pt idx="102">
                    <c:v>97,63</c:v>
                  </c:pt>
                  <c:pt idx="103">
                    <c:v>100,00</c:v>
                  </c:pt>
                  <c:pt idx="104">
                    <c:v>100,00</c:v>
                  </c:pt>
                  <c:pt idx="105">
                    <c:v>0,00</c:v>
                  </c:pt>
                  <c:pt idx="106">
                    <c:v>0,00</c:v>
                  </c:pt>
                  <c:pt idx="107">
                    <c:v>100,00</c:v>
                  </c:pt>
                  <c:pt idx="108">
                    <c:v>100,00</c:v>
                  </c:pt>
                  <c:pt idx="109">
                    <c:v>91,46</c:v>
                  </c:pt>
                  <c:pt idx="110">
                    <c:v>91,46</c:v>
                  </c:pt>
                  <c:pt idx="111">
                    <c:v>91,46</c:v>
                  </c:pt>
                  <c:pt idx="112">
                    <c:v>100,00</c:v>
                  </c:pt>
                  <c:pt idx="113">
                    <c:v>Рівень виконання (%) до затвердженого на звітний період 2025 року</c:v>
                  </c:pt>
                  <c:pt idx="115">
                    <c:v>9</c:v>
                  </c:pt>
                  <c:pt idx="116">
                    <c:v>100,00</c:v>
                  </c:pt>
                  <c:pt idx="117">
                    <c:v>92,30</c:v>
                  </c:pt>
                  <c:pt idx="118">
                    <c:v>100,00</c:v>
                  </c:pt>
                  <c:pt idx="119">
                    <c:v>100,00</c:v>
                  </c:pt>
                  <c:pt idx="120">
                    <c:v>100,00</c:v>
                  </c:pt>
                  <c:pt idx="121">
                    <c:v>88,37</c:v>
                  </c:pt>
                  <c:pt idx="122">
                    <c:v>100,00</c:v>
                  </c:pt>
                  <c:pt idx="123">
                    <c:v>Рівень виконання (%) до затвердженого на звітний період 2025 року</c:v>
                  </c:pt>
                  <c:pt idx="125">
                    <c:v>10</c:v>
                  </c:pt>
                  <c:pt idx="126">
                    <c:v>63,58</c:v>
                  </c:pt>
                  <c:pt idx="127">
                    <c:v>88,98</c:v>
                  </c:pt>
                  <c:pt idx="128">
                    <c:v>100,00</c:v>
                  </c:pt>
                  <c:pt idx="129">
                    <c:v>100,00</c:v>
                  </c:pt>
                  <c:pt idx="130">
                    <c:v>100,00</c:v>
                  </c:pt>
                  <c:pt idx="131">
                    <c:v>100,00</c:v>
                  </c:pt>
                  <c:pt idx="132">
                    <c:v>100,00</c:v>
                  </c:pt>
                  <c:pt idx="133">
                    <c:v>100,00</c:v>
                  </c:pt>
                  <c:pt idx="134">
                    <c:v>100,00</c:v>
                  </c:pt>
                  <c:pt idx="135">
                    <c:v>Рівень виконання (%) до затвердженого на звітний період 2025 року</c:v>
                  </c:pt>
                  <c:pt idx="137">
                    <c:v>10</c:v>
                  </c:pt>
                  <c:pt idx="138">
                    <c:v>100,00</c:v>
                  </c:pt>
                  <c:pt idx="139">
                    <c:v>0,00</c:v>
                  </c:pt>
                  <c:pt idx="140">
                    <c:v>100,00</c:v>
                  </c:pt>
                  <c:pt idx="141">
                    <c:v>80,00</c:v>
                  </c:pt>
                  <c:pt idx="142">
                    <c:v>100,00</c:v>
                  </c:pt>
                </c:lvl>
                <c:lvl>
                  <c:pt idx="4">
                    <c:v>Касові видатки за звітний період 2025 року</c:v>
                  </c:pt>
                  <c:pt idx="6">
                    <c:v>8</c:v>
                  </c:pt>
                  <c:pt idx="7">
                    <c:v>12 055 603,52</c:v>
                  </c:pt>
                  <c:pt idx="8">
                    <c:v>12 055 603,52</c:v>
                  </c:pt>
                  <c:pt idx="9">
                    <c:v>605,00</c:v>
                  </c:pt>
                  <c:pt idx="10">
                    <c:v>605,00</c:v>
                  </c:pt>
                  <c:pt idx="11">
                    <c:v>605,00</c:v>
                  </c:pt>
                  <c:pt idx="12">
                    <c:v>3 886 614,30</c:v>
                  </c:pt>
                  <c:pt idx="13">
                    <c:v>3 377 540,38</c:v>
                  </c:pt>
                  <c:pt idx="14">
                    <c:v>3 377 540,38</c:v>
                  </c:pt>
                  <c:pt idx="15">
                    <c:v>Касові видатки за звітний період 2025 року</c:v>
                  </c:pt>
                  <c:pt idx="17">
                    <c:v>8</c:v>
                  </c:pt>
                  <c:pt idx="18">
                    <c:v>509 073,92</c:v>
                  </c:pt>
                  <c:pt idx="19">
                    <c:v>509 073,92</c:v>
                  </c:pt>
                  <c:pt idx="20">
                    <c:v>4 885 197,40</c:v>
                  </c:pt>
                  <c:pt idx="21">
                    <c:v>1 020,00</c:v>
                  </c:pt>
                  <c:pt idx="22">
                    <c:v>1 020,00</c:v>
                  </c:pt>
                  <c:pt idx="23">
                    <c:v>499 970,00</c:v>
                  </c:pt>
                  <c:pt idx="24">
                    <c:v>499 970,00</c:v>
                  </c:pt>
                  <c:pt idx="25">
                    <c:v>76 678,34</c:v>
                  </c:pt>
                  <c:pt idx="26">
                    <c:v>76 678,34</c:v>
                  </c:pt>
                  <c:pt idx="27">
                    <c:v>155 340,00</c:v>
                  </c:pt>
                  <c:pt idx="28">
                    <c:v>Касові видатки за звітний період 2025 року</c:v>
                  </c:pt>
                  <c:pt idx="30">
                    <c:v>8</c:v>
                  </c:pt>
                  <c:pt idx="31">
                    <c:v>155 340,00</c:v>
                  </c:pt>
                  <c:pt idx="32">
                    <c:v>3 562 140,23</c:v>
                  </c:pt>
                  <c:pt idx="33">
                    <c:v>3 562 140,23</c:v>
                  </c:pt>
                  <c:pt idx="34">
                    <c:v>239 281,83</c:v>
                  </c:pt>
                  <c:pt idx="35">
                    <c:v>239 281,83</c:v>
                  </c:pt>
                  <c:pt idx="36">
                    <c:v>350 767,00</c:v>
                  </c:pt>
                  <c:pt idx="37">
                    <c:v>Касові видатки за звітний період 2025 року</c:v>
                  </c:pt>
                  <c:pt idx="39">
                    <c:v>8</c:v>
                  </c:pt>
                  <c:pt idx="40">
                    <c:v>242 591,00</c:v>
                  </c:pt>
                  <c:pt idx="41">
                    <c:v>19 176,00</c:v>
                  </c:pt>
                  <c:pt idx="42">
                    <c:v>89 000,00</c:v>
                  </c:pt>
                  <c:pt idx="43">
                    <c:v>19 100,00</c:v>
                  </c:pt>
                  <c:pt idx="44">
                    <c:v>19 100,00</c:v>
                  </c:pt>
                  <c:pt idx="45">
                    <c:v>19 100,00</c:v>
                  </c:pt>
                  <c:pt idx="46">
                    <c:v>857 392,00</c:v>
                  </c:pt>
                  <c:pt idx="47">
                    <c:v>Касові видатки за звітний період 2025 року</c:v>
                  </c:pt>
                  <c:pt idx="49">
                    <c:v>8</c:v>
                  </c:pt>
                  <c:pt idx="50">
                    <c:v>857 392,00</c:v>
                  </c:pt>
                  <c:pt idx="51">
                    <c:v>857 392,00</c:v>
                  </c:pt>
                  <c:pt idx="52">
                    <c:v>0,00</c:v>
                  </c:pt>
                  <c:pt idx="53">
                    <c:v>1 962 418,86</c:v>
                  </c:pt>
                  <c:pt idx="54">
                    <c:v>68 934,00</c:v>
                  </c:pt>
                  <c:pt idx="55">
                    <c:v>68 934,00</c:v>
                  </c:pt>
                  <c:pt idx="56">
                    <c:v>1 390 502,04</c:v>
                  </c:pt>
                  <c:pt idx="57">
                    <c:v>1 390 502,04</c:v>
                  </c:pt>
                  <c:pt idx="58">
                    <c:v>444 138,00</c:v>
                  </c:pt>
                  <c:pt idx="59">
                    <c:v>Касові видатки за звітний період 2025 року</c:v>
                  </c:pt>
                  <c:pt idx="61">
                    <c:v>8</c:v>
                  </c:pt>
                  <c:pt idx="62">
                    <c:v>444 138,00</c:v>
                  </c:pt>
                  <c:pt idx="63">
                    <c:v>42 844,82</c:v>
                  </c:pt>
                  <c:pt idx="64">
                    <c:v>42 844,82</c:v>
                  </c:pt>
                  <c:pt idx="65">
                    <c:v>16 000,00</c:v>
                  </c:pt>
                  <c:pt idx="66">
                    <c:v>16 000,00</c:v>
                  </c:pt>
                  <c:pt idx="67">
                    <c:v>444 275,96</c:v>
                  </c:pt>
                  <c:pt idx="68">
                    <c:v>0,00</c:v>
                  </c:pt>
                  <c:pt idx="69">
                    <c:v>0,00</c:v>
                  </c:pt>
                  <c:pt idx="70">
                    <c:v>408 466,00</c:v>
                  </c:pt>
                  <c:pt idx="71">
                    <c:v>408 466,00</c:v>
                  </c:pt>
                  <c:pt idx="72">
                    <c:v>Касові видатки за звітний період 2025 року</c:v>
                  </c:pt>
                  <c:pt idx="74">
                    <c:v>8</c:v>
                  </c:pt>
                  <c:pt idx="75">
                    <c:v>35 809,96</c:v>
                  </c:pt>
                  <c:pt idx="76">
                    <c:v>35 809,96</c:v>
                  </c:pt>
                  <c:pt idx="77">
                    <c:v>40 760,00</c:v>
                  </c:pt>
                  <c:pt idx="78">
                    <c:v>40 760,00</c:v>
                  </c:pt>
                  <c:pt idx="79">
                    <c:v>16 015,00</c:v>
                  </c:pt>
                  <c:pt idx="80">
                    <c:v>16 015,00</c:v>
                  </c:pt>
                  <c:pt idx="81">
                    <c:v>16 015,00</c:v>
                  </c:pt>
                  <c:pt idx="82">
                    <c:v>24 745,00</c:v>
                  </c:pt>
                  <c:pt idx="83">
                    <c:v>5 000,00</c:v>
                  </c:pt>
                  <c:pt idx="84">
                    <c:v>5 000,00</c:v>
                  </c:pt>
                  <c:pt idx="85">
                    <c:v>19 745,00</c:v>
                  </c:pt>
                  <c:pt idx="86">
                    <c:v>19 745,00</c:v>
                  </c:pt>
                  <c:pt idx="87">
                    <c:v>Касові видатки за звітний період 2025 року</c:v>
                  </c:pt>
                  <c:pt idx="89">
                    <c:v>8</c:v>
                  </c:pt>
                  <c:pt idx="90">
                    <c:v>3 870 998,67</c:v>
                  </c:pt>
                  <c:pt idx="91">
                    <c:v>3 870 998,67</c:v>
                  </c:pt>
                  <c:pt idx="92">
                    <c:v>3 227 465,47</c:v>
                  </c:pt>
                  <c:pt idx="93">
                    <c:v>3 227 465,47</c:v>
                  </c:pt>
                  <c:pt idx="94">
                    <c:v>1 119 858,50</c:v>
                  </c:pt>
                  <c:pt idx="95">
                    <c:v>2 107 606,97</c:v>
                  </c:pt>
                  <c:pt idx="96">
                    <c:v>37 000,00</c:v>
                  </c:pt>
                  <c:pt idx="97">
                    <c:v>Касові видатки за звітний період 2025 року</c:v>
                  </c:pt>
                  <c:pt idx="99">
                    <c:v>8</c:v>
                  </c:pt>
                  <c:pt idx="100">
                    <c:v>37 000,00</c:v>
                  </c:pt>
                  <c:pt idx="101">
                    <c:v>37 000,00</c:v>
                  </c:pt>
                  <c:pt idx="102">
                    <c:v>606 533,20</c:v>
                  </c:pt>
                  <c:pt idx="103">
                    <c:v>306 533,20</c:v>
                  </c:pt>
                  <c:pt idx="104">
                    <c:v>306 533,20</c:v>
                  </c:pt>
                  <c:pt idx="105">
                    <c:v>0,00</c:v>
                  </c:pt>
                  <c:pt idx="106">
                    <c:v>0,00</c:v>
                  </c:pt>
                  <c:pt idx="107">
                    <c:v>300 000,00</c:v>
                  </c:pt>
                  <c:pt idx="108">
                    <c:v>300 000,00</c:v>
                  </c:pt>
                  <c:pt idx="109">
                    <c:v>4 386 325,00</c:v>
                  </c:pt>
                  <c:pt idx="110">
                    <c:v>4 386 325,00</c:v>
                  </c:pt>
                  <c:pt idx="111">
                    <c:v>4 386 325,00</c:v>
                  </c:pt>
                  <c:pt idx="112">
                    <c:v>250 000,00</c:v>
                  </c:pt>
                  <c:pt idx="113">
                    <c:v>Касові видатки за звітний період 2025 року</c:v>
                  </c:pt>
                  <c:pt idx="115">
                    <c:v>8</c:v>
                  </c:pt>
                  <c:pt idx="116">
                    <c:v>250 000,00</c:v>
                  </c:pt>
                  <c:pt idx="117">
                    <c:v>2 541 916,00</c:v>
                  </c:pt>
                  <c:pt idx="118">
                    <c:v>425 555,00</c:v>
                  </c:pt>
                  <c:pt idx="119">
                    <c:v>1 274 676,00</c:v>
                  </c:pt>
                  <c:pt idx="120">
                    <c:v>73 637,00</c:v>
                  </c:pt>
                  <c:pt idx="121">
                    <c:v>88 374,00</c:v>
                  </c:pt>
                  <c:pt idx="122">
                    <c:v>330 000,00</c:v>
                  </c:pt>
                  <c:pt idx="123">
                    <c:v>Касові видатки за звітний період 2025 року</c:v>
                  </c:pt>
                  <c:pt idx="125">
                    <c:v>9,00</c:v>
                  </c:pt>
                  <c:pt idx="126">
                    <c:v>349 665,00</c:v>
                  </c:pt>
                  <c:pt idx="127">
                    <c:v>1 594 409,00</c:v>
                  </c:pt>
                  <c:pt idx="128">
                    <c:v>500 000,00</c:v>
                  </c:pt>
                  <c:pt idx="129">
                    <c:v>200 000,00</c:v>
                  </c:pt>
                  <c:pt idx="130">
                    <c:v>50 000,00</c:v>
                  </c:pt>
                  <c:pt idx="131">
                    <c:v>50 000,00</c:v>
                  </c:pt>
                  <c:pt idx="132">
                    <c:v>110 000,00</c:v>
                  </c:pt>
                  <c:pt idx="133">
                    <c:v>64 400,00</c:v>
                  </c:pt>
                  <c:pt idx="134">
                    <c:v>50 000,00</c:v>
                  </c:pt>
                  <c:pt idx="135">
                    <c:v>Касові видатки за звітний період 2025 року</c:v>
                  </c:pt>
                  <c:pt idx="137">
                    <c:v>9,00</c:v>
                  </c:pt>
                  <c:pt idx="138">
                    <c:v>100 000,00</c:v>
                  </c:pt>
                  <c:pt idx="139">
                    <c:v>0,00</c:v>
                  </c:pt>
                  <c:pt idx="140">
                    <c:v>50 000,00</c:v>
                  </c:pt>
                  <c:pt idx="141">
                    <c:v>360 000,00</c:v>
                  </c:pt>
                  <c:pt idx="142">
                    <c:v>60 000,00</c:v>
                  </c:pt>
                </c:lvl>
                <c:lvl>
                  <c:pt idx="3">
                    <c:v>(грн.)</c:v>
                  </c:pt>
                  <c:pt idx="4">
                    <c:v>Спеціальний фонд</c:v>
                  </c:pt>
                  <c:pt idx="6">
                    <c:v>7</c:v>
                  </c:pt>
                  <c:pt idx="7">
                    <c:v>2 493 147,69</c:v>
                  </c:pt>
                  <c:pt idx="8">
                    <c:v>2 493 147,69</c:v>
                  </c:pt>
                  <c:pt idx="9">
                    <c:v>0,00</c:v>
                  </c:pt>
                  <c:pt idx="10">
                    <c:v>0,00</c:v>
                  </c:pt>
                  <c:pt idx="11">
                    <c:v>0,00</c:v>
                  </c:pt>
                  <c:pt idx="12">
                    <c:v>945 835,00</c:v>
                  </c:pt>
                  <c:pt idx="13">
                    <c:v>945 835,00</c:v>
                  </c:pt>
                  <c:pt idx="14">
                    <c:v>945 835,00</c:v>
                  </c:pt>
                  <c:pt idx="15">
                    <c:v>Спеціальний фонд</c:v>
                  </c:pt>
                  <c:pt idx="17">
                    <c:v>7</c:v>
                  </c:pt>
                  <c:pt idx="18">
                    <c:v>0,00</c:v>
                  </c:pt>
                  <c:pt idx="19">
                    <c:v>0,00</c:v>
                  </c:pt>
                  <c:pt idx="20">
                    <c:v>0,00</c:v>
                  </c:pt>
                  <c:pt idx="21">
                    <c:v>0,00</c:v>
                  </c:pt>
                  <c:pt idx="22">
                    <c:v>0,00</c:v>
                  </c:pt>
                  <c:pt idx="23">
                    <c:v>0,00</c:v>
                  </c:pt>
                  <c:pt idx="24">
                    <c:v>0,00</c:v>
                  </c:pt>
                  <c:pt idx="25">
                    <c:v>0,00</c:v>
                  </c:pt>
                  <c:pt idx="26">
                    <c:v>0,00</c:v>
                  </c:pt>
                  <c:pt idx="27">
                    <c:v>0,00</c:v>
                  </c:pt>
                  <c:pt idx="28">
                    <c:v>Спеціальний фонд</c:v>
                  </c:pt>
                  <c:pt idx="30">
                    <c:v>7</c:v>
                  </c:pt>
                  <c:pt idx="31">
                    <c:v>0,00</c:v>
                  </c:pt>
                  <c:pt idx="32">
                    <c:v>0,00</c:v>
                  </c:pt>
                  <c:pt idx="33">
                    <c:v>0,00</c:v>
                  </c:pt>
                  <c:pt idx="34">
                    <c:v>0,00</c:v>
                  </c:pt>
                  <c:pt idx="35">
                    <c:v>0,00</c:v>
                  </c:pt>
                  <c:pt idx="36">
                    <c:v>0,00</c:v>
                  </c:pt>
                  <c:pt idx="37">
                    <c:v>Спеціальний фонд</c:v>
                  </c:pt>
                  <c:pt idx="39">
                    <c:v>7</c:v>
                  </c:pt>
                  <c:pt idx="40">
                    <c:v>0,00</c:v>
                  </c:pt>
                  <c:pt idx="41">
                    <c:v>0,00</c:v>
                  </c:pt>
                  <c:pt idx="42">
                    <c:v>0,00</c:v>
                  </c:pt>
                  <c:pt idx="43">
                    <c:v>0,00</c:v>
                  </c:pt>
                  <c:pt idx="44">
                    <c:v>0,00</c:v>
                  </c:pt>
                  <c:pt idx="45">
                    <c:v>0,00</c:v>
                  </c:pt>
                  <c:pt idx="46">
                    <c:v>0,00</c:v>
                  </c:pt>
                  <c:pt idx="47">
                    <c:v>Спеціальний фонд</c:v>
                  </c:pt>
                  <c:pt idx="49">
                    <c:v>7</c:v>
                  </c:pt>
                  <c:pt idx="50">
                    <c:v>0,00</c:v>
                  </c:pt>
                  <c:pt idx="51">
                    <c:v>0,00</c:v>
                  </c:pt>
                  <c:pt idx="52">
                    <c:v>0,00</c:v>
                  </c:pt>
                  <c:pt idx="53">
                    <c:v>1 547 312,69</c:v>
                  </c:pt>
                  <c:pt idx="54">
                    <c:v>68 934,00</c:v>
                  </c:pt>
                  <c:pt idx="55">
                    <c:v>68 934,00</c:v>
                  </c:pt>
                  <c:pt idx="56">
                    <c:v>1 391 000,00</c:v>
                  </c:pt>
                  <c:pt idx="57">
                    <c:v>1 391 000,00</c:v>
                  </c:pt>
                  <c:pt idx="58">
                    <c:v>44 533,69</c:v>
                  </c:pt>
                  <c:pt idx="59">
                    <c:v>Спеціальний фонд</c:v>
                  </c:pt>
                  <c:pt idx="61">
                    <c:v>7</c:v>
                  </c:pt>
                  <c:pt idx="62">
                    <c:v>44 533,69</c:v>
                  </c:pt>
                  <c:pt idx="63">
                    <c:v>42 845,00</c:v>
                  </c:pt>
                  <c:pt idx="64">
                    <c:v>42 845,00</c:v>
                  </c:pt>
                  <c:pt idx="65">
                    <c:v>0,00</c:v>
                  </c:pt>
                  <c:pt idx="66">
                    <c:v>0,00</c:v>
                  </c:pt>
                  <c:pt idx="67">
                    <c:v>0,00</c:v>
                  </c:pt>
                  <c:pt idx="68">
                    <c:v>0,00</c:v>
                  </c:pt>
                  <c:pt idx="69">
                    <c:v>0,00</c:v>
                  </c:pt>
                  <c:pt idx="70">
                    <c:v>0,00</c:v>
                  </c:pt>
                  <c:pt idx="71">
                    <c:v>0,00</c:v>
                  </c:pt>
                  <c:pt idx="72">
                    <c:v>Спеціальний фонд</c:v>
                  </c:pt>
                  <c:pt idx="74">
                    <c:v>7</c:v>
                  </c:pt>
                  <c:pt idx="75">
                    <c:v>0,00</c:v>
                  </c:pt>
                  <c:pt idx="76">
                    <c:v>0,00</c:v>
                  </c:pt>
                  <c:pt idx="77">
                    <c:v>0,00</c:v>
                  </c:pt>
                  <c:pt idx="78">
                    <c:v>0,00</c:v>
                  </c:pt>
                  <c:pt idx="79">
                    <c:v>0,00</c:v>
                  </c:pt>
                  <c:pt idx="80">
                    <c:v>0,00</c:v>
                  </c:pt>
                  <c:pt idx="81">
                    <c:v>0,00</c:v>
                  </c:pt>
                  <c:pt idx="82">
                    <c:v>0,00</c:v>
                  </c:pt>
                  <c:pt idx="83">
                    <c:v>0,00</c:v>
                  </c:pt>
                  <c:pt idx="84">
                    <c:v>0,00</c:v>
                  </c:pt>
                  <c:pt idx="85">
                    <c:v>0,00</c:v>
                  </c:pt>
                  <c:pt idx="86">
                    <c:v>0,00</c:v>
                  </c:pt>
                  <c:pt idx="87">
                    <c:v>Спеціальний фонд</c:v>
                  </c:pt>
                  <c:pt idx="89">
                    <c:v>7</c:v>
                  </c:pt>
                  <c:pt idx="90">
                    <c:v>14 700,00</c:v>
                  </c:pt>
                  <c:pt idx="91">
                    <c:v>14 700,00</c:v>
                  </c:pt>
                  <c:pt idx="92">
                    <c:v>0,00</c:v>
                  </c:pt>
                  <c:pt idx="93">
                    <c:v>0,00</c:v>
                  </c:pt>
                  <c:pt idx="94">
                    <c:v>0,00</c:v>
                  </c:pt>
                  <c:pt idx="95">
                    <c:v>0,00</c:v>
                  </c:pt>
                  <c:pt idx="96">
                    <c:v>0,00</c:v>
                  </c:pt>
                  <c:pt idx="97">
                    <c:v>Спеціальний фонд</c:v>
                  </c:pt>
                  <c:pt idx="99">
                    <c:v>7</c:v>
                  </c:pt>
                  <c:pt idx="100">
                    <c:v>0,00</c:v>
                  </c:pt>
                  <c:pt idx="101">
                    <c:v>0,00</c:v>
                  </c:pt>
                  <c:pt idx="102">
                    <c:v>14 700,00</c:v>
                  </c:pt>
                  <c:pt idx="103">
                    <c:v>0,00</c:v>
                  </c:pt>
                  <c:pt idx="104">
                    <c:v>0,00</c:v>
                  </c:pt>
                  <c:pt idx="105">
                    <c:v>14 700,00</c:v>
                  </c:pt>
                  <c:pt idx="106">
                    <c:v>14 700,00</c:v>
                  </c:pt>
                  <c:pt idx="107">
                    <c:v>0,00</c:v>
                  </c:pt>
                  <c:pt idx="108">
                    <c:v>0,00</c:v>
                  </c:pt>
                  <c:pt idx="109">
                    <c:v>1 247 390,00</c:v>
                  </c:pt>
                  <c:pt idx="110">
                    <c:v>1 247 390,00</c:v>
                  </c:pt>
                  <c:pt idx="111">
                    <c:v>1 247 390,00</c:v>
                  </c:pt>
                  <c:pt idx="112">
                    <c:v>0,00</c:v>
                  </c:pt>
                  <c:pt idx="113">
                    <c:v>Спеціальний фонд</c:v>
                  </c:pt>
                  <c:pt idx="115">
                    <c:v>7</c:v>
                  </c:pt>
                  <c:pt idx="116">
                    <c:v>0,00</c:v>
                  </c:pt>
                  <c:pt idx="117">
                    <c:v>530 007,00</c:v>
                  </c:pt>
                  <c:pt idx="118">
                    <c:v>0,00</c:v>
                  </c:pt>
                  <c:pt idx="119">
                    <c:v>0,00</c:v>
                  </c:pt>
                  <c:pt idx="120">
                    <c:v>0,00</c:v>
                  </c:pt>
                  <c:pt idx="121">
                    <c:v>0,00</c:v>
                  </c:pt>
                  <c:pt idx="122">
                    <c:v>330 000,00</c:v>
                  </c:pt>
                  <c:pt idx="123">
                    <c:v>Спеціальний фонд</c:v>
                  </c:pt>
                  <c:pt idx="125">
                    <c:v>7</c:v>
                  </c:pt>
                  <c:pt idx="126">
                    <c:v>200 000,00</c:v>
                  </c:pt>
                  <c:pt idx="127">
                    <c:v>717 383,00</c:v>
                  </c:pt>
                  <c:pt idx="128">
                    <c:v>0,00</c:v>
                  </c:pt>
                  <c:pt idx="129">
                    <c:v>200 000,00</c:v>
                  </c:pt>
                  <c:pt idx="130">
                    <c:v>0,00</c:v>
                  </c:pt>
                  <c:pt idx="131">
                    <c:v>0,00</c:v>
                  </c:pt>
                  <c:pt idx="132">
                    <c:v>0,00</c:v>
                  </c:pt>
                  <c:pt idx="133">
                    <c:v>0,00</c:v>
                  </c:pt>
                  <c:pt idx="134">
                    <c:v>50 000,00</c:v>
                  </c:pt>
                  <c:pt idx="135">
                    <c:v>Спеціальний фонд</c:v>
                  </c:pt>
                  <c:pt idx="137">
                    <c:v>7</c:v>
                  </c:pt>
                  <c:pt idx="138">
                    <c:v>0,00</c:v>
                  </c:pt>
                  <c:pt idx="139">
                    <c:v>107 376,00</c:v>
                  </c:pt>
                  <c:pt idx="140">
                    <c:v>0,00</c:v>
                  </c:pt>
                  <c:pt idx="141">
                    <c:v>360 000,00</c:v>
                  </c:pt>
                  <c:pt idx="142">
                    <c:v>0,00</c:v>
                  </c:pt>
                </c:lvl>
                <c:lvl>
                  <c:pt idx="4">
                    <c:v>Загальний фонд</c:v>
                  </c:pt>
                  <c:pt idx="6">
                    <c:v>6</c:v>
                  </c:pt>
                  <c:pt idx="7">
                    <c:v>10 422 984,80</c:v>
                  </c:pt>
                  <c:pt idx="8">
                    <c:v>10 422 984,80</c:v>
                  </c:pt>
                  <c:pt idx="9">
                    <c:v>20 000,00</c:v>
                  </c:pt>
                  <c:pt idx="10">
                    <c:v>20 000,00</c:v>
                  </c:pt>
                  <c:pt idx="11">
                    <c:v>20 000,00</c:v>
                  </c:pt>
                  <c:pt idx="12">
                    <c:v>3 094 040,00</c:v>
                  </c:pt>
                  <c:pt idx="13">
                    <c:v>2 544 040,00</c:v>
                  </c:pt>
                  <c:pt idx="14">
                    <c:v>2 544 040,00</c:v>
                  </c:pt>
                  <c:pt idx="15">
                    <c:v>Загальний фонд</c:v>
                  </c:pt>
                  <c:pt idx="17">
                    <c:v>6</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Загальний фонд</c:v>
                  </c:pt>
                  <c:pt idx="30">
                    <c:v>6</c:v>
                  </c:pt>
                  <c:pt idx="31">
                    <c:v>200 000,00</c:v>
                  </c:pt>
                  <c:pt idx="32">
                    <c:v>3 607 588,00</c:v>
                  </c:pt>
                  <c:pt idx="33">
                    <c:v>3 607 588,00</c:v>
                  </c:pt>
                  <c:pt idx="34">
                    <c:v>285 000,00</c:v>
                  </c:pt>
                  <c:pt idx="35">
                    <c:v>285 000,00</c:v>
                  </c:pt>
                  <c:pt idx="36">
                    <c:v>484 000,00</c:v>
                  </c:pt>
                  <c:pt idx="37">
                    <c:v>Загальний фонд</c:v>
                  </c:pt>
                  <c:pt idx="39">
                    <c:v>6</c:v>
                  </c:pt>
                  <c:pt idx="40">
                    <c:v>280 824,00</c:v>
                  </c:pt>
                  <c:pt idx="41">
                    <c:v>19 176,00</c:v>
                  </c:pt>
                  <c:pt idx="42">
                    <c:v>184 000,00</c:v>
                  </c:pt>
                  <c:pt idx="43">
                    <c:v>19 100,00</c:v>
                  </c:pt>
                  <c:pt idx="44">
                    <c:v>19 100,00</c:v>
                  </c:pt>
                  <c:pt idx="45">
                    <c:v>19 100,00</c:v>
                  </c:pt>
                  <c:pt idx="46">
                    <c:v>1 252 790,00</c:v>
                  </c:pt>
                  <c:pt idx="47">
                    <c:v>Загальний фонд</c:v>
                  </c:pt>
                  <c:pt idx="49">
                    <c:v>6</c:v>
                  </c:pt>
                  <c:pt idx="50">
                    <c:v>1 252 790,00</c:v>
                  </c:pt>
                  <c:pt idx="51">
                    <c:v>1 243 030,00</c:v>
                  </c:pt>
                  <c:pt idx="52">
                    <c:v>9 760,00</c:v>
                  </c:pt>
                  <c:pt idx="53">
                    <c:v>416 000,00</c:v>
                  </c:pt>
                  <c:pt idx="54">
                    <c:v>0,00</c:v>
                  </c:pt>
                  <c:pt idx="55">
                    <c:v>0,00</c:v>
                  </c:pt>
                  <c:pt idx="56">
                    <c:v>0,00</c:v>
                  </c:pt>
                  <c:pt idx="57">
                    <c:v>0,00</c:v>
                  </c:pt>
                  <c:pt idx="58">
                    <c:v>400 000,00</c:v>
                  </c:pt>
                  <c:pt idx="59">
                    <c:v>Загальний фонд</c:v>
                  </c:pt>
                  <c:pt idx="61">
                    <c:v>6</c:v>
                  </c:pt>
                  <c:pt idx="62">
                    <c:v>400 000,00</c:v>
                  </c:pt>
                  <c:pt idx="63">
                    <c:v>0,00</c:v>
                  </c:pt>
                  <c:pt idx="64">
                    <c:v>0,00</c:v>
                  </c:pt>
                  <c:pt idx="65">
                    <c:v>16 000,00</c:v>
                  </c:pt>
                  <c:pt idx="66">
                    <c:v>16 000,00</c:v>
                  </c:pt>
                  <c:pt idx="67">
                    <c:v>462 966,80</c:v>
                  </c:pt>
                  <c:pt idx="68">
                    <c:v>10 500,00</c:v>
                  </c:pt>
                  <c:pt idx="69">
                    <c:v>10 500,00</c:v>
                  </c:pt>
                  <c:pt idx="70">
                    <c:v>408 466,80</c:v>
                  </c:pt>
                  <c:pt idx="71">
                    <c:v>408 466,80</c:v>
                  </c:pt>
                  <c:pt idx="72">
                    <c:v>Загальний фонд</c:v>
                  </c:pt>
                  <c:pt idx="74">
                    <c:v>6</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Загальний фонд</c:v>
                  </c:pt>
                  <c:pt idx="89">
                    <c:v>6</c:v>
                  </c:pt>
                  <c:pt idx="90">
                    <c:v>3 871 393,20</c:v>
                  </c:pt>
                  <c:pt idx="91">
                    <c:v>3 871 393,20</c:v>
                  </c:pt>
                  <c:pt idx="92">
                    <c:v>3 227 860,00</c:v>
                  </c:pt>
                  <c:pt idx="93">
                    <c:v>3 227 860,00</c:v>
                  </c:pt>
                  <c:pt idx="94">
                    <c:v>1 119 860,00</c:v>
                  </c:pt>
                  <c:pt idx="95">
                    <c:v>2 108 000,00</c:v>
                  </c:pt>
                  <c:pt idx="96">
                    <c:v>37 000,00</c:v>
                  </c:pt>
                  <c:pt idx="97">
                    <c:v>Загальний фонд</c:v>
                  </c:pt>
                  <c:pt idx="99">
                    <c:v>6</c:v>
                  </c:pt>
                  <c:pt idx="100">
                    <c:v>37 000,00</c:v>
                  </c:pt>
                  <c:pt idx="101">
                    <c:v>37 000,00</c:v>
                  </c:pt>
                  <c:pt idx="102">
                    <c:v>606 533,20</c:v>
                  </c:pt>
                  <c:pt idx="103">
                    <c:v>306 533,20</c:v>
                  </c:pt>
                  <c:pt idx="104">
                    <c:v>306 533,20</c:v>
                  </c:pt>
                  <c:pt idx="105">
                    <c:v>0,00</c:v>
                  </c:pt>
                  <c:pt idx="106">
                    <c:v>0,00</c:v>
                  </c:pt>
                  <c:pt idx="107">
                    <c:v>300 000,00</c:v>
                  </c:pt>
                  <c:pt idx="108">
                    <c:v>300 000,00</c:v>
                  </c:pt>
                  <c:pt idx="109">
                    <c:v>3 548 280,00</c:v>
                  </c:pt>
                  <c:pt idx="110">
                    <c:v>3 548 280,00</c:v>
                  </c:pt>
                  <c:pt idx="111">
                    <c:v>3 548 280,00</c:v>
                  </c:pt>
                  <c:pt idx="112">
                    <c:v>250 000,00</c:v>
                  </c:pt>
                  <c:pt idx="113">
                    <c:v>Загальний фонд</c:v>
                  </c:pt>
                  <c:pt idx="115">
                    <c:v>6</c:v>
                  </c:pt>
                  <c:pt idx="116">
                    <c:v>250 000,00</c:v>
                  </c:pt>
                  <c:pt idx="117">
                    <c:v>2 223 874,00</c:v>
                  </c:pt>
                  <c:pt idx="118">
                    <c:v>425 555,00</c:v>
                  </c:pt>
                  <c:pt idx="119">
                    <c:v>1 274 676,00</c:v>
                  </c:pt>
                  <c:pt idx="120">
                    <c:v>73 637,00</c:v>
                  </c:pt>
                  <c:pt idx="121">
                    <c:v>100 000,00</c:v>
                  </c:pt>
                  <c:pt idx="122">
                    <c:v>0,00</c:v>
                  </c:pt>
                  <c:pt idx="123">
                    <c:v>Загальний фонд</c:v>
                  </c:pt>
                  <c:pt idx="125">
                    <c:v>6</c:v>
                  </c:pt>
                  <c:pt idx="126">
                    <c:v>350 000,00</c:v>
                  </c:pt>
                  <c:pt idx="127">
                    <c:v>1 074 406,00</c:v>
                  </c:pt>
                  <c:pt idx="128">
                    <c:v>500 000,00</c:v>
                  </c:pt>
                  <c:pt idx="129">
                    <c:v>0,00</c:v>
                  </c:pt>
                  <c:pt idx="130">
                    <c:v>50 000,00</c:v>
                  </c:pt>
                  <c:pt idx="131">
                    <c:v>50 000,00</c:v>
                  </c:pt>
                  <c:pt idx="132">
                    <c:v>110 000,00</c:v>
                  </c:pt>
                  <c:pt idx="133">
                    <c:v>64 400,00</c:v>
                  </c:pt>
                  <c:pt idx="134">
                    <c:v>0,00</c:v>
                  </c:pt>
                  <c:pt idx="135">
                    <c:v>Загальний фонд</c:v>
                  </c:pt>
                  <c:pt idx="137">
                    <c:v>6</c:v>
                  </c:pt>
                  <c:pt idx="138">
                    <c:v>100 000,00</c:v>
                  </c:pt>
                  <c:pt idx="139">
                    <c:v>0,00</c:v>
                  </c:pt>
                  <c:pt idx="140">
                    <c:v>50 000,00</c:v>
                  </c:pt>
                  <c:pt idx="141">
                    <c:v>90 000,00</c:v>
                  </c:pt>
                  <c:pt idx="142">
                    <c:v>60 000,00</c:v>
                  </c:pt>
                </c:lvl>
                <c:lvl>
                  <c:pt idx="4">
                    <c:v>Усього</c:v>
                  </c:pt>
                  <c:pt idx="6">
                    <c:v>5</c:v>
                  </c:pt>
                  <c:pt idx="7">
                    <c:v>12 916 132,49</c:v>
                  </c:pt>
                  <c:pt idx="8">
                    <c:v>12 916 132,49</c:v>
                  </c:pt>
                  <c:pt idx="9">
                    <c:v>20 000,00</c:v>
                  </c:pt>
                  <c:pt idx="10">
                    <c:v>20 000,00</c:v>
                  </c:pt>
                  <c:pt idx="11">
                    <c:v>20 000,00</c:v>
                  </c:pt>
                  <c:pt idx="12">
                    <c:v>4 039 875,00</c:v>
                  </c:pt>
                  <c:pt idx="13">
                    <c:v>3 489 875,00</c:v>
                  </c:pt>
                  <c:pt idx="14">
                    <c:v>3 489 875,00</c:v>
                  </c:pt>
                  <c:pt idx="15">
                    <c:v>Усього</c:v>
                  </c:pt>
                  <c:pt idx="17">
                    <c:v>5</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Усього</c:v>
                  </c:pt>
                  <c:pt idx="30">
                    <c:v>5</c:v>
                  </c:pt>
                  <c:pt idx="31">
                    <c:v>200 000,00</c:v>
                  </c:pt>
                  <c:pt idx="32">
                    <c:v>3 607 588,00</c:v>
                  </c:pt>
                  <c:pt idx="33">
                    <c:v>3 607 588,00</c:v>
                  </c:pt>
                  <c:pt idx="34">
                    <c:v>285 000,00</c:v>
                  </c:pt>
                  <c:pt idx="35">
                    <c:v>285 000,00</c:v>
                  </c:pt>
                  <c:pt idx="36">
                    <c:v>484 000,00</c:v>
                  </c:pt>
                  <c:pt idx="37">
                    <c:v>Усього</c:v>
                  </c:pt>
                  <c:pt idx="39">
                    <c:v>5</c:v>
                  </c:pt>
                  <c:pt idx="40">
                    <c:v>280 824,00</c:v>
                  </c:pt>
                  <c:pt idx="41">
                    <c:v>19 176,00</c:v>
                  </c:pt>
                  <c:pt idx="42">
                    <c:v>184 000,00</c:v>
                  </c:pt>
                  <c:pt idx="43">
                    <c:v>19 100,00</c:v>
                  </c:pt>
                  <c:pt idx="44">
                    <c:v>19 100,00</c:v>
                  </c:pt>
                  <c:pt idx="45">
                    <c:v>19 100,00</c:v>
                  </c:pt>
                  <c:pt idx="46">
                    <c:v>1 252 790,00</c:v>
                  </c:pt>
                  <c:pt idx="47">
                    <c:v>Усього</c:v>
                  </c:pt>
                  <c:pt idx="49">
                    <c:v>5</c:v>
                  </c:pt>
                  <c:pt idx="50">
                    <c:v>1 252 790,00</c:v>
                  </c:pt>
                  <c:pt idx="51">
                    <c:v>1 243 030,00</c:v>
                  </c:pt>
                  <c:pt idx="52">
                    <c:v>9 760,00</c:v>
                  </c:pt>
                  <c:pt idx="53">
                    <c:v>1 963 312,69</c:v>
                  </c:pt>
                  <c:pt idx="54">
                    <c:v>68 934,00</c:v>
                  </c:pt>
                  <c:pt idx="55">
                    <c:v>68 934,00</c:v>
                  </c:pt>
                  <c:pt idx="56">
                    <c:v>1 391 000,00</c:v>
                  </c:pt>
                  <c:pt idx="57">
                    <c:v>1 391 000,00</c:v>
                  </c:pt>
                  <c:pt idx="58">
                    <c:v>444 533,69</c:v>
                  </c:pt>
                  <c:pt idx="59">
                    <c:v>Усього</c:v>
                  </c:pt>
                  <c:pt idx="61">
                    <c:v>5</c:v>
                  </c:pt>
                  <c:pt idx="62">
                    <c:v>444 533,69</c:v>
                  </c:pt>
                  <c:pt idx="63">
                    <c:v>42 845,00</c:v>
                  </c:pt>
                  <c:pt idx="64">
                    <c:v>42 845,00</c:v>
                  </c:pt>
                  <c:pt idx="65">
                    <c:v>16 000,00</c:v>
                  </c:pt>
                  <c:pt idx="66">
                    <c:v>16 000,00</c:v>
                  </c:pt>
                  <c:pt idx="67">
                    <c:v>462 966,80</c:v>
                  </c:pt>
                  <c:pt idx="68">
                    <c:v>10 500,00</c:v>
                  </c:pt>
                  <c:pt idx="69">
                    <c:v>10 500,00</c:v>
                  </c:pt>
                  <c:pt idx="70">
                    <c:v>408 466,80</c:v>
                  </c:pt>
                  <c:pt idx="71">
                    <c:v>408 466,80</c:v>
                  </c:pt>
                  <c:pt idx="72">
                    <c:v>Усього</c:v>
                  </c:pt>
                  <c:pt idx="74">
                    <c:v>5</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Усього</c:v>
                  </c:pt>
                  <c:pt idx="89">
                    <c:v>5</c:v>
                  </c:pt>
                  <c:pt idx="90">
                    <c:v>3 886 093,20</c:v>
                  </c:pt>
                  <c:pt idx="91">
                    <c:v>3 886 093,20</c:v>
                  </c:pt>
                  <c:pt idx="92">
                    <c:v>3 227 860,00</c:v>
                  </c:pt>
                  <c:pt idx="93">
                    <c:v>3 227 860,00</c:v>
                  </c:pt>
                  <c:pt idx="94">
                    <c:v>1 119 860,00</c:v>
                  </c:pt>
                  <c:pt idx="95">
                    <c:v>2 108 000,00</c:v>
                  </c:pt>
                  <c:pt idx="96">
                    <c:v>37 000,00</c:v>
                  </c:pt>
                  <c:pt idx="97">
                    <c:v>Усього</c:v>
                  </c:pt>
                  <c:pt idx="99">
                    <c:v>5</c:v>
                  </c:pt>
                  <c:pt idx="100">
                    <c:v>37 000,00</c:v>
                  </c:pt>
                  <c:pt idx="101">
                    <c:v>37 000,00</c:v>
                  </c:pt>
                  <c:pt idx="102">
                    <c:v>621 233,20</c:v>
                  </c:pt>
                  <c:pt idx="103">
                    <c:v>306 533,20</c:v>
                  </c:pt>
                  <c:pt idx="104">
                    <c:v>306 533,20</c:v>
                  </c:pt>
                  <c:pt idx="105">
                    <c:v>14 700,00</c:v>
                  </c:pt>
                  <c:pt idx="106">
                    <c:v>14 700,00</c:v>
                  </c:pt>
                  <c:pt idx="107">
                    <c:v>300 000,00</c:v>
                  </c:pt>
                  <c:pt idx="108">
                    <c:v>300 000,00</c:v>
                  </c:pt>
                  <c:pt idx="109">
                    <c:v>4 795 654,00</c:v>
                  </c:pt>
                  <c:pt idx="110">
                    <c:v>4 795 654,00</c:v>
                  </c:pt>
                  <c:pt idx="111">
                    <c:v>4 795 654,00</c:v>
                  </c:pt>
                  <c:pt idx="112">
                    <c:v>250 000,00</c:v>
                  </c:pt>
                  <c:pt idx="113">
                    <c:v>Усього</c:v>
                  </c:pt>
                  <c:pt idx="115">
                    <c:v>5</c:v>
                  </c:pt>
                  <c:pt idx="116">
                    <c:v>250 000,00</c:v>
                  </c:pt>
                  <c:pt idx="117">
                    <c:v>2 753 873,00</c:v>
                  </c:pt>
                  <c:pt idx="118">
                    <c:v>425 555,00</c:v>
                  </c:pt>
                  <c:pt idx="119">
                    <c:v>1 274 676,00</c:v>
                  </c:pt>
                  <c:pt idx="120">
                    <c:v>73 637,00</c:v>
                  </c:pt>
                  <c:pt idx="121">
                    <c:v>100 000,00</c:v>
                  </c:pt>
                  <c:pt idx="122">
                    <c:v>330 000,00</c:v>
                  </c:pt>
                  <c:pt idx="123">
                    <c:v>Усього</c:v>
                  </c:pt>
                  <c:pt idx="125">
                    <c:v>5</c:v>
                  </c:pt>
                  <c:pt idx="126">
                    <c:v>550 000,00</c:v>
                  </c:pt>
                  <c:pt idx="127">
                    <c:v>1 791 781,00</c:v>
                  </c:pt>
                  <c:pt idx="128">
                    <c:v>500 000,00</c:v>
                  </c:pt>
                  <c:pt idx="129">
                    <c:v>200 000,00</c:v>
                  </c:pt>
                  <c:pt idx="130">
                    <c:v>50 000,00</c:v>
                  </c:pt>
                  <c:pt idx="131">
                    <c:v>50 000,00</c:v>
                  </c:pt>
                  <c:pt idx="132">
                    <c:v>110 000,00</c:v>
                  </c:pt>
                  <c:pt idx="133">
                    <c:v>64 400,00</c:v>
                  </c:pt>
                  <c:pt idx="134">
                    <c:v>50 000,00</c:v>
                  </c:pt>
                  <c:pt idx="135">
                    <c:v>Усього</c:v>
                  </c:pt>
                  <c:pt idx="137">
                    <c:v>5</c:v>
                  </c:pt>
                  <c:pt idx="138">
                    <c:v>100 000,00</c:v>
                  </c:pt>
                  <c:pt idx="139">
                    <c:v>107 376,00</c:v>
                  </c:pt>
                  <c:pt idx="140">
                    <c:v>50 000,00</c:v>
                  </c:pt>
                  <c:pt idx="141">
                    <c:v>450 000,00</c:v>
                  </c:pt>
                  <c:pt idx="142">
                    <c:v>60 000,00</c:v>
                  </c:pt>
                </c:lvl>
              </c:multiLvlStrCache>
            </c:multiLvlStrRef>
          </c:cat>
          <c:val>
            <c:numRef>
              <c:f>дод6!$F$153:$K$153</c:f>
              <c:numCache>
                <c:formatCode>#,##0.00</c:formatCode>
                <c:ptCount val="6"/>
                <c:pt idx="0">
                  <c:v>21640779.689999998</c:v>
                </c:pt>
                <c:pt idx="1">
                  <c:v>17885558</c:v>
                </c:pt>
                <c:pt idx="2">
                  <c:v>3755237.69</c:v>
                </c:pt>
                <c:pt idx="3">
                  <c:v>20353687.190000001</c:v>
                </c:pt>
                <c:pt idx="4">
                  <c:v>94.052467062474875</c:v>
                </c:pt>
              </c:numCache>
            </c:numRef>
          </c:val>
          <c:extLst>
            <c:ext xmlns:c16="http://schemas.microsoft.com/office/drawing/2014/chart" uri="{C3380CC4-5D6E-409C-BE32-E72D297353CC}">
              <c16:uniqueId val="{00000002-6423-487D-88A0-0866B06EC3A3}"/>
            </c:ext>
          </c:extLst>
        </c:ser>
        <c:ser>
          <c:idx val="3"/>
          <c:order val="3"/>
          <c:tx>
            <c:strRef>
              <c:f>дод6!$B$155:$E$155</c:f>
              <c:strCache>
                <c:ptCount val="1"/>
              </c:strCache>
            </c:strRef>
          </c:tx>
          <c:invertIfNegative val="0"/>
          <c:cat>
            <c:multiLvlStrRef>
              <c:f>дод6!$F$5:$K$152</c:f>
              <c:multiLvlStrCache>
                <c:ptCount val="143"/>
                <c:lvl>
                  <c:pt idx="4">
                    <c:v>Примітка</c:v>
                  </c:pt>
                  <c:pt idx="6">
                    <c:v>10</c:v>
                  </c:pt>
                  <c:pt idx="11">
                    <c:v> Відповідно до умов програми було слачено 1 виконавче провадження</c:v>
                  </c:pt>
                  <c:pt idx="13">
                    <c:v>Відповідно до заходів,зазначених у розділі  8 «Напрямки діяльності та заходи» Програми  (зі змінами та доповленнями) фінансування здійснювалось з місцевого бюджету. Кошти спрямовувались на оплату праці з нарахуваннями сезонним працівникам (кочегара), оплат</c:v>
                  </c:pt>
                  <c:pt idx="15">
                    <c:v>Примітка</c:v>
                  </c:pt>
                  <c:pt idx="17">
                    <c:v>10</c:v>
                  </c:pt>
                  <c:pt idx="18">
                    <c:v>Відповідно до заходів,зазначених у розділі  8 «Напрямки діяльності та заходи» Програми  (зі змінами та доповленнями)  передбачено фінансування відшкодування лікарських засобів за пільговими рецептами, наданих пільговій категорії населення.</c:v>
                  </c:pt>
                  <c:pt idx="22">
                    <c:v>Програмою передбачено надання пільг з послуг зв’язку окремим категоріям населення.  4 осіб отримали такі послуги у звітному періоді</c:v>
                  </c:pt>
                  <c:pt idx="24">
                    <c:v>Проограмою передбачена організація пільгового перевезення окремим категоріям громадян  Білозірської  СТГ на приміських маршрутах загального користування автомобільним транспортом. </c:v>
                  </c:pt>
                  <c:pt idx="26">
                    <c:v>Проограмою передбачена організація  пільгового перевезення окремим категоріям громадян  Білозірської СТГ на проїзд в залізничному транспорті приміського сполучення.</c:v>
                  </c:pt>
                  <c:pt idx="28">
                    <c:v>Примітка</c:v>
                  </c:pt>
                  <c:pt idx="30">
                    <c:v>10</c:v>
                  </c:pt>
                  <c:pt idx="31">
                    <c:v>У звітний період було здійснено компенсацію  за поховання померлих (загиблих) військовослужбовців під час проходження військової служби в повному обсязі відповідно поданих заяв. 8 родин звернулись до виконавчого комітету Білозірської сільської ради та отри</c:v>
                  </c:pt>
                  <c:pt idx="32">
                    <c:v>Метою цієї Програми є вдосконалення та посилення рівня соціально-профілактичної роботи, спрямованої на запобігання потраплянню в складні життєві обставини осіб/сімей, які належать до вразливих груп населення та надання особам/сім’ям комплексу соціальних по</c:v>
                  </c:pt>
                  <c:pt idx="35">
                    <c:v>Відповідно до умов Програми жителі громади,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можуть отримувати   компенсаційні</c:v>
                  </c:pt>
                  <c:pt idx="37">
                    <c:v>Примітка</c:v>
                  </c:pt>
                  <c:pt idx="39">
                    <c:v>10</c:v>
                  </c:pt>
                  <c:pt idx="40">
                    <c:v>Програмою «Турбота» передбачено виплату матеріальної допомоги виплата учасникам АТО, незахищеним верстам населення села, . Зв звітний період  70 особів отримали допомогу. </c:v>
                  </c:pt>
                  <c:pt idx="41">
                    <c:v>Відповідно до програми однорозову грошову допомогу випускникам закладів загальної середньої освіти Білозірської сільської територіаольної громади із числа дітей-сиріт та дітей, позбавлених батьківського піклування отримала одна особа</c:v>
                  </c:pt>
                  <c:pt idx="42">
                    <c:v>Програмою передбачено виплата з місцевого бюджету одноразової грошової допомоги для оздоровлення поранених учасників оборони України у зв’язку з російською військовою агресією. До виконавчого комітету Білозірської сільської ради звернулось 18 осіб за допом</c:v>
                  </c:pt>
                  <c:pt idx="45">
                    <c:v>Відповідно до заходів зазхначених в програмі кошти були спрямовані на  придбання нагрудних , нагородних знаків з метою вшанування матерів, загибих учасників російсько-української війни (жителів громади) </c:v>
                  </c:pt>
                  <c:pt idx="47">
                    <c:v>Примітка</c:v>
                  </c:pt>
                  <c:pt idx="49">
                    <c:v>10</c:v>
                  </c:pt>
                  <c:pt idx="51">
                    <c:v>Метою Програми є реалізація комплексу заходів щодо забезпечення утримання в належному санітарно-технічному стані території населених пунктів Білозірської сільської ради та покращення її естетичного вигляду для створення оптимальних умов праці, побуту та ві</c:v>
                  </c:pt>
                  <c:pt idx="52">
                    <c:v>Кошти на виканання програми не виконистовувались у зв'язку з відсутністю такої потреби</c:v>
                  </c:pt>
                  <c:pt idx="55">
                    <c:v>видатки  за цією програмою спрямовані на реконструкції мережі вуличного освітлення від ТП-889 по вул. Горіхова, провул. Чехова в с.Білозір’я, Черкаського району, Черкаської області </c:v>
                  </c:pt>
                  <c:pt idx="57">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59">
                    <c:v>Примітка</c:v>
                  </c:pt>
                  <c:pt idx="61">
                    <c:v>10</c:v>
                  </c:pt>
                  <c:pt idx="62">
                    <c:v>Метою Програми є:
 - покращення стану вулиць та автомобільних доріг комунальної власності за рахунок коштів бюджету громади, що позитивно вплине на соціально-економічний розвиток населених пунктів Білозірської сільської територіальної громади</c:v>
                  </c:pt>
                  <c:pt idx="64">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Було виготовлено проєктно-кошторисну документацію по об’єкту "Капітальний ремонт по встанов</c:v>
                  </c:pt>
                  <c:pt idx="65">
                    <c:v>Метою Програми є сплата членських внесків  до Асоціації об'єднаних територіальних громад </c:v>
                  </c:pt>
                  <c:pt idx="69">
                    <c:v>Кошти на виконання програми не використовувались у зв'язку з відсутністю такої потреби</c:v>
                  </c:pt>
                  <c:pt idx="70">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72">
                    <c:v>Примітка</c:v>
                  </c:pt>
                  <c:pt idx="74">
                    <c:v>10</c:v>
                  </c:pt>
                  <c:pt idx="75">
                    <c:v>Рішенням сесії Білозірської сільської ради затверджено  програму «Про забезпечення діяльності поліцейського офіцера громади в Білозірській ОТГ на період 2021-2025 роки». Програма розроблена відповідно до Законів України «Про національну поліцію», «Про місц</c:v>
                  </c:pt>
                  <c:pt idx="81">
                    <c:v> Програмою передбачено кошти були спрямовані на  придбання  меморіальних дошок  із зображеням загиблих учасників рос-укр війни (жителів громади) з 2014 року.</c:v>
                  </c:pt>
                  <c:pt idx="84">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6">
                    <c:v>Кошти спрямовані на проведення всеукраїнських змагань «Пліч-о-пліч Всеукраїнські шкільні ліги» серед учнів закладів освіти ЗЗСО Білозірської сільської територіальної громади.  </c:v>
                  </c:pt>
                  <c:pt idx="87">
                    <c:v>Примітка</c:v>
                  </c:pt>
                  <c:pt idx="89">
                    <c:v>10</c:v>
                  </c:pt>
                  <c:pt idx="94">
                    <c:v>Метою Програми є сприяння та забезпечення стабільної діяльності комунальних підприємств, збереження комунального майна шляхом надання фінансової підтримки комунальному підприємству, Кошти спрямовувались на виконання зобов’язань по виплаті заробітної плати.</c:v>
                  </c:pt>
                  <c:pt idx="95">
                    <c:v>Основною метою Програми - є забезпечення стабільної роботи комунального підприємства та забезпечення його безперебійного функціонування відповідно до статутної діяльності, що сприятиме покращенню умов для виробництва і реалізації якісних послуг населенню с</c:v>
                  </c:pt>
                  <c:pt idx="97">
                    <c:v>Примітка</c:v>
                  </c:pt>
                  <c:pt idx="99">
                    <c:v>10</c:v>
                  </c:pt>
                  <c:pt idx="101">
                    <c:v>Мета Програми полягає у забезпеченні ефективного використання та підвищення цінності земельних ресурсів, здійснення заходів для створення ефективного механізму регулювання земельних відносин та державного управління земельними ресурсами, раціонального вико</c:v>
                  </c:pt>
                  <c:pt idx="104">
                    <c: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c:v>
                  </c:pt>
                  <c:pt idx="106">
                    <c:v>Кошти на виконання програми не використовувались у зв'язку з відсутністю такої потреби</c:v>
                  </c:pt>
                  <c:pt idx="108">
                    <c:v>Бюджетні призначення спрямовані на послуги з підгортання побутових відходів на території Білозірської сільської територіальної громади</c:v>
                  </c:pt>
                  <c:pt idx="113">
                    <c:v>Примітка</c:v>
                  </c:pt>
                  <c:pt idx="115">
                    <c:v>10</c:v>
                  </c:pt>
                  <c:pt idx="116">
                    <c:v>Було спрямовано міжбюджетний трансферт до обласного бюджету Чеоркаської області на експлуатаційне утримання автомобільних доріг загального користування місцевого значення в зимовий період.</c:v>
                  </c:pt>
                  <c:pt idx="118">
                    <c:v>Відповідно до заходів,зазначених у розділі  8 «Напрямки діяльності та заходи» Програми  (зі змінами та доповненнями) фінансування здійснювалось з місцевого бюджету  на оплату комунальних послуг шляхом перерахування міжбюджетного трансферту
</c:v>
                  </c:pt>
                  <c:pt idx="119">
                    <c:v>Відповідно до заходів,зазначених у програмі фінансування здійснювалось з місцевого бюджету на спільне утримання  місцевої пожежної команди Степанківської сільської ради,  шляхом перерахування міжбюджетного трансферту
</c:v>
                  </c:pt>
                  <c:pt idx="120">
                    <c:v>Відповідно до заходів,зазначених у програмі фінансування здійснювалось з місцевого бюджету На оплату праці медичним працівникам, які здійснюють медогляд призовників  шляхом перерахування міжбюджетного трансферту
</c:v>
                  </c:pt>
                  <c:pt idx="121">
                    <c:v>Передбачено в бюджеті Білозірської  сільської територіальної громади  кошти на утримання та зміцнення матеріально-технічного забезпечення Інклюзивно-ресурсного центру . Кошти перераховуються до бюджету Тернівської сільської територіальної громади шляхом пе</c:v>
                  </c:pt>
                  <c:pt idx="122">
                    <c:v>Перераховано обласному бюджету Черкаської області для перерахування коштів на фінансування робіт та заходів з територіальної оборони та мобілізаційної підготовки, на підтримку сил безпеки та оборони відповідно до обласної Програми територіальної оборони на</c:v>
                  </c:pt>
                  <c:pt idx="123">
                    <c:v>Примітка</c:v>
                  </c:pt>
                  <c:pt idx="125">
                    <c:v>11</c:v>
                  </c:pt>
                  <c:pt idx="126">
                    <c:v>Передбачено в бюджеті Білозірської  сільської територіальної громади  кошти Нововоронцовській селищній територіальній громаді Бериславського району Херсонської області на оплату заходів зазначених в Програмі «Єдності та підтримки громад України, що постраж</c:v>
                  </c:pt>
                  <c:pt idx="128">
                    <c:v> шляхом перерахування міжбюджетного трансферту було надано фінансову підтримку відповідно до напрямків зазначених в програмі
</c:v>
                  </c:pt>
                  <c:pt idx="129">
                    <c:v> шляхом перерахування міжбюджетного трансферту було надано фінансову підтримку відповідно до напрямків зазначених в програмі
</c:v>
                  </c:pt>
                  <c:pt idx="130">
                    <c:v> шляхом перерахування міжбюджетного трансферту було надано фінансову підтримку відповідно до напрямків зазначених в програмі
</c:v>
                  </c:pt>
                  <c:pt idx="131">
                    <c:v> шляхом перерахування міжбюджетного трансферту було  надано фінансову підтримку відповідно до напрямків зазначених в програмі
</c:v>
                  </c:pt>
                  <c:pt idx="132">
                    <c:v> шляхом перерахування міжбюджетного трансферту було  надано фінансову підтримку відповідно до напрямків зазначених в програмі
</c:v>
                  </c:pt>
                  <c:pt idx="133">
                    <c:v> шляхом перерахування міжбюджетного трансферту було  надано фінансову підтримку відповідно до напрямків зазначених в програмі
</c:v>
                  </c:pt>
                  <c:pt idx="134">
                    <c:v> шляхом перерахування міжбюджетного трансферту було  надано фінансову підтримку відповідно до напрямків зазначених в програмі
</c:v>
                  </c:pt>
                  <c:pt idx="135">
                    <c:v>Примітка</c:v>
                  </c:pt>
                  <c:pt idx="137">
                    <c:v>11</c:v>
                  </c:pt>
                  <c:pt idx="138">
                    <c:v>Передбачено в бюджеті Білозірської  сільської територіальної громади  кошти  Черкаській районній державній адміністрації як фінансове забезпечення видатків на заходи зазначені в Програмі «Підтримка  діяльності органів виконавчої влади на 2025-2026 роки» а </c:v>
                  </c:pt>
                  <c:pt idx="139">
                    <c:v>Шляхом перерахування міжбюджетного трансферту було  надано фінансову підтримку відповідно до напрямків зазначених в програмі
</c:v>
                  </c:pt>
                  <c:pt idx="140">
                    <c:v>Програмою передбачено  фінансування ГУ Національної поліції України в Черкаській області на придбання запасних частин до автомобільного транспорту, техніки відділу поліцейської діяльності № 1 Черкаського районного управління поліції ГУНП в Черкаській облас</c:v>
                  </c:pt>
                  <c:pt idx="141">
                    <c:v> шляхом перерахування міжбюджетного трансферту було  надано фінансову підтримку відповідно до напрямків зазначених в програмі
</c:v>
                  </c:pt>
                  <c:pt idx="142">
                    <c:v>Програмою передбачено  фінансування 2го державного пожежно-рятувального загону на придбання матеріально-технічного забезпечення пожежно-рятувальних підрозділів (паливно-мастильних матеріалів для забезпечення патрулювання пожежонебезпечних ділянок)</c:v>
                  </c:pt>
                </c:lvl>
                <c:lvl>
                  <c:pt idx="4">
                    <c:v>Рівень виконання (%) до затвердженого на звітний період 2025 року</c:v>
                  </c:pt>
                  <c:pt idx="6">
                    <c:v>9</c:v>
                  </c:pt>
                  <c:pt idx="7">
                    <c:v>93,34</c:v>
                  </c:pt>
                  <c:pt idx="8">
                    <c:v>93,34</c:v>
                  </c:pt>
                  <c:pt idx="9">
                    <c:v>3,03</c:v>
                  </c:pt>
                  <c:pt idx="10">
                    <c:v>3,03</c:v>
                  </c:pt>
                  <c:pt idx="11">
                    <c:v>3,03</c:v>
                  </c:pt>
                  <c:pt idx="12">
                    <c:v>96,21</c:v>
                  </c:pt>
                  <c:pt idx="13">
                    <c:v>96,78</c:v>
                  </c:pt>
                  <c:pt idx="14">
                    <c:v>96,78</c:v>
                  </c:pt>
                  <c:pt idx="15">
                    <c:v>Рівень виконання (%) до затвердженого на звітний період 2025 року</c:v>
                  </c:pt>
                  <c:pt idx="17">
                    <c:v>9</c:v>
                  </c:pt>
                  <c:pt idx="18">
                    <c:v>92,56</c:v>
                  </c:pt>
                  <c:pt idx="19">
                    <c:v>92,56</c:v>
                  </c:pt>
                  <c:pt idx="20">
                    <c:v>94,71</c:v>
                  </c:pt>
                  <c:pt idx="21">
                    <c:v>68,00</c:v>
                  </c:pt>
                  <c:pt idx="22">
                    <c:v>68,00</c:v>
                  </c:pt>
                  <c:pt idx="23">
                    <c:v>99,99</c:v>
                  </c:pt>
                  <c:pt idx="24">
                    <c:v>99,99</c:v>
                  </c:pt>
                  <c:pt idx="25">
                    <c:v>95,85</c:v>
                  </c:pt>
                  <c:pt idx="26">
                    <c:v>95,85</c:v>
                  </c:pt>
                  <c:pt idx="27">
                    <c:v>77,67</c:v>
                  </c:pt>
                  <c:pt idx="28">
                    <c:v>Рівень виконання (%) до затвердженого на звітний період 2025 року</c:v>
                  </c:pt>
                  <c:pt idx="30">
                    <c:v>9</c:v>
                  </c:pt>
                  <c:pt idx="31">
                    <c:v>77,67</c:v>
                  </c:pt>
                  <c:pt idx="32">
                    <c:v>98,74</c:v>
                  </c:pt>
                  <c:pt idx="33">
                    <c:v>98,74</c:v>
                  </c:pt>
                  <c:pt idx="34">
                    <c:v>83,96</c:v>
                  </c:pt>
                  <c:pt idx="35">
                    <c:v>83,96</c:v>
                  </c:pt>
                  <c:pt idx="36">
                    <c:v>72,47</c:v>
                  </c:pt>
                  <c:pt idx="37">
                    <c:v>Рівень виконання (%) до затвердженого на звітний період 2025 року</c:v>
                  </c:pt>
                  <c:pt idx="39">
                    <c:v>9</c:v>
                  </c:pt>
                  <c:pt idx="40">
                    <c:v>86,39</c:v>
                  </c:pt>
                  <c:pt idx="41">
                    <c:v>100,00</c:v>
                  </c:pt>
                  <c:pt idx="42">
                    <c:v>48,37</c:v>
                  </c:pt>
                  <c:pt idx="43">
                    <c:v>100,00</c:v>
                  </c:pt>
                  <c:pt idx="44">
                    <c:v>100,00</c:v>
                  </c:pt>
                  <c:pt idx="45">
                    <c:v>100,00</c:v>
                  </c:pt>
                  <c:pt idx="46">
                    <c:v>68,98</c:v>
                  </c:pt>
                  <c:pt idx="47">
                    <c:v>Рівень виконання (%) до затвердженого на звітний період 2025 року</c:v>
                  </c:pt>
                  <c:pt idx="49">
                    <c:v>9</c:v>
                  </c:pt>
                  <c:pt idx="50">
                    <c:v>68,98</c:v>
                  </c:pt>
                  <c:pt idx="51">
                    <c:v>68,98</c:v>
                  </c:pt>
                  <c:pt idx="52">
                    <c:v>0,00</c:v>
                  </c:pt>
                  <c:pt idx="53">
                    <c:v>499,87</c:v>
                  </c:pt>
                  <c:pt idx="54">
                    <c:v>100,00</c:v>
                  </c:pt>
                  <c:pt idx="55">
                    <c:v>100,00</c:v>
                  </c:pt>
                  <c:pt idx="56">
                    <c:v>99,96</c:v>
                  </c:pt>
                  <c:pt idx="57">
                    <c:v>99,96</c:v>
                  </c:pt>
                  <c:pt idx="58">
                    <c:v>99,91</c:v>
                  </c:pt>
                  <c:pt idx="59">
                    <c:v>Рівень виконання (%) до затвердженого на звітний період 2025 року</c:v>
                  </c:pt>
                  <c:pt idx="61">
                    <c:v>9</c:v>
                  </c:pt>
                  <c:pt idx="62">
                    <c:v>99,91</c:v>
                  </c:pt>
                  <c:pt idx="63">
                    <c:v>100,00</c:v>
                  </c:pt>
                  <c:pt idx="64">
                    <c:v>100,00</c:v>
                  </c:pt>
                  <c:pt idx="65">
                    <c:v>100,00</c:v>
                  </c:pt>
                  <c:pt idx="66">
                    <c:v>100,00</c:v>
                  </c:pt>
                  <c:pt idx="67">
                    <c:v>95,96</c:v>
                  </c:pt>
                  <c:pt idx="68">
                    <c:v>0,00</c:v>
                  </c:pt>
                  <c:pt idx="69">
                    <c:v>0,00</c:v>
                  </c:pt>
                  <c:pt idx="70">
                    <c:v>100,00</c:v>
                  </c:pt>
                  <c:pt idx="71">
                    <c:v>100,00</c:v>
                  </c:pt>
                  <c:pt idx="72">
                    <c:v>Рівень виконання (%) до затвердженого на звітний період 2025 року</c:v>
                  </c:pt>
                  <c:pt idx="74">
                    <c:v>9</c:v>
                  </c:pt>
                  <c:pt idx="75">
                    <c:v>81,39</c:v>
                  </c:pt>
                  <c:pt idx="76">
                    <c:v>81,39</c:v>
                  </c:pt>
                  <c:pt idx="77">
                    <c:v>95,01</c:v>
                  </c:pt>
                  <c:pt idx="78">
                    <c:v>95,01</c:v>
                  </c:pt>
                  <c:pt idx="79">
                    <c:v>89,47</c:v>
                  </c:pt>
                  <c:pt idx="80">
                    <c:v>89,47</c:v>
                  </c:pt>
                  <c:pt idx="81">
                    <c:v>89,47</c:v>
                  </c:pt>
                  <c:pt idx="82">
                    <c:v>98,98</c:v>
                  </c:pt>
                  <c:pt idx="83">
                    <c:v>100,00</c:v>
                  </c:pt>
                  <c:pt idx="84">
                    <c:v>100,00</c:v>
                  </c:pt>
                  <c:pt idx="85">
                    <c:v>98,73</c:v>
                  </c:pt>
                  <c:pt idx="86">
                    <c:v>98,73</c:v>
                  </c:pt>
                  <c:pt idx="87">
                    <c:v>Рівень виконання (%) до затвердженого на звітний період 2025 року</c:v>
                  </c:pt>
                  <c:pt idx="89">
                    <c:v>9</c:v>
                  </c:pt>
                  <c:pt idx="90">
                    <c:v>99,61</c:v>
                  </c:pt>
                  <c:pt idx="91">
                    <c:v>99,61</c:v>
                  </c:pt>
                  <c:pt idx="92">
                    <c:v>99,99</c:v>
                  </c:pt>
                  <c:pt idx="93">
                    <c:v>99,99</c:v>
                  </c:pt>
                  <c:pt idx="94">
                    <c:v>100,00</c:v>
                  </c:pt>
                  <c:pt idx="95">
                    <c:v>99,98</c:v>
                  </c:pt>
                  <c:pt idx="96">
                    <c:v>100,00</c:v>
                  </c:pt>
                  <c:pt idx="97">
                    <c:v>Рівень виконання (%) до затвердженого на звітний період 2025 року</c:v>
                  </c:pt>
                  <c:pt idx="99">
                    <c:v>9</c:v>
                  </c:pt>
                  <c:pt idx="100">
                    <c:v>100,00</c:v>
                  </c:pt>
                  <c:pt idx="101">
                    <c:v>100,00</c:v>
                  </c:pt>
                  <c:pt idx="102">
                    <c:v>97,63</c:v>
                  </c:pt>
                  <c:pt idx="103">
                    <c:v>100,00</c:v>
                  </c:pt>
                  <c:pt idx="104">
                    <c:v>100,00</c:v>
                  </c:pt>
                  <c:pt idx="105">
                    <c:v>0,00</c:v>
                  </c:pt>
                  <c:pt idx="106">
                    <c:v>0,00</c:v>
                  </c:pt>
                  <c:pt idx="107">
                    <c:v>100,00</c:v>
                  </c:pt>
                  <c:pt idx="108">
                    <c:v>100,00</c:v>
                  </c:pt>
                  <c:pt idx="109">
                    <c:v>91,46</c:v>
                  </c:pt>
                  <c:pt idx="110">
                    <c:v>91,46</c:v>
                  </c:pt>
                  <c:pt idx="111">
                    <c:v>91,46</c:v>
                  </c:pt>
                  <c:pt idx="112">
                    <c:v>100,00</c:v>
                  </c:pt>
                  <c:pt idx="113">
                    <c:v>Рівень виконання (%) до затвердженого на звітний період 2025 року</c:v>
                  </c:pt>
                  <c:pt idx="115">
                    <c:v>9</c:v>
                  </c:pt>
                  <c:pt idx="116">
                    <c:v>100,00</c:v>
                  </c:pt>
                  <c:pt idx="117">
                    <c:v>92,30</c:v>
                  </c:pt>
                  <c:pt idx="118">
                    <c:v>100,00</c:v>
                  </c:pt>
                  <c:pt idx="119">
                    <c:v>100,00</c:v>
                  </c:pt>
                  <c:pt idx="120">
                    <c:v>100,00</c:v>
                  </c:pt>
                  <c:pt idx="121">
                    <c:v>88,37</c:v>
                  </c:pt>
                  <c:pt idx="122">
                    <c:v>100,00</c:v>
                  </c:pt>
                  <c:pt idx="123">
                    <c:v>Рівень виконання (%) до затвердженого на звітний період 2025 року</c:v>
                  </c:pt>
                  <c:pt idx="125">
                    <c:v>10</c:v>
                  </c:pt>
                  <c:pt idx="126">
                    <c:v>63,58</c:v>
                  </c:pt>
                  <c:pt idx="127">
                    <c:v>88,98</c:v>
                  </c:pt>
                  <c:pt idx="128">
                    <c:v>100,00</c:v>
                  </c:pt>
                  <c:pt idx="129">
                    <c:v>100,00</c:v>
                  </c:pt>
                  <c:pt idx="130">
                    <c:v>100,00</c:v>
                  </c:pt>
                  <c:pt idx="131">
                    <c:v>100,00</c:v>
                  </c:pt>
                  <c:pt idx="132">
                    <c:v>100,00</c:v>
                  </c:pt>
                  <c:pt idx="133">
                    <c:v>100,00</c:v>
                  </c:pt>
                  <c:pt idx="134">
                    <c:v>100,00</c:v>
                  </c:pt>
                  <c:pt idx="135">
                    <c:v>Рівень виконання (%) до затвердженого на звітний період 2025 року</c:v>
                  </c:pt>
                  <c:pt idx="137">
                    <c:v>10</c:v>
                  </c:pt>
                  <c:pt idx="138">
                    <c:v>100,00</c:v>
                  </c:pt>
                  <c:pt idx="139">
                    <c:v>0,00</c:v>
                  </c:pt>
                  <c:pt idx="140">
                    <c:v>100,00</c:v>
                  </c:pt>
                  <c:pt idx="141">
                    <c:v>80,00</c:v>
                  </c:pt>
                  <c:pt idx="142">
                    <c:v>100,00</c:v>
                  </c:pt>
                </c:lvl>
                <c:lvl>
                  <c:pt idx="4">
                    <c:v>Касові видатки за звітний період 2025 року</c:v>
                  </c:pt>
                  <c:pt idx="6">
                    <c:v>8</c:v>
                  </c:pt>
                  <c:pt idx="7">
                    <c:v>12 055 603,52</c:v>
                  </c:pt>
                  <c:pt idx="8">
                    <c:v>12 055 603,52</c:v>
                  </c:pt>
                  <c:pt idx="9">
                    <c:v>605,00</c:v>
                  </c:pt>
                  <c:pt idx="10">
                    <c:v>605,00</c:v>
                  </c:pt>
                  <c:pt idx="11">
                    <c:v>605,00</c:v>
                  </c:pt>
                  <c:pt idx="12">
                    <c:v>3 886 614,30</c:v>
                  </c:pt>
                  <c:pt idx="13">
                    <c:v>3 377 540,38</c:v>
                  </c:pt>
                  <c:pt idx="14">
                    <c:v>3 377 540,38</c:v>
                  </c:pt>
                  <c:pt idx="15">
                    <c:v>Касові видатки за звітний період 2025 року</c:v>
                  </c:pt>
                  <c:pt idx="17">
                    <c:v>8</c:v>
                  </c:pt>
                  <c:pt idx="18">
                    <c:v>509 073,92</c:v>
                  </c:pt>
                  <c:pt idx="19">
                    <c:v>509 073,92</c:v>
                  </c:pt>
                  <c:pt idx="20">
                    <c:v>4 885 197,40</c:v>
                  </c:pt>
                  <c:pt idx="21">
                    <c:v>1 020,00</c:v>
                  </c:pt>
                  <c:pt idx="22">
                    <c:v>1 020,00</c:v>
                  </c:pt>
                  <c:pt idx="23">
                    <c:v>499 970,00</c:v>
                  </c:pt>
                  <c:pt idx="24">
                    <c:v>499 970,00</c:v>
                  </c:pt>
                  <c:pt idx="25">
                    <c:v>76 678,34</c:v>
                  </c:pt>
                  <c:pt idx="26">
                    <c:v>76 678,34</c:v>
                  </c:pt>
                  <c:pt idx="27">
                    <c:v>155 340,00</c:v>
                  </c:pt>
                  <c:pt idx="28">
                    <c:v>Касові видатки за звітний період 2025 року</c:v>
                  </c:pt>
                  <c:pt idx="30">
                    <c:v>8</c:v>
                  </c:pt>
                  <c:pt idx="31">
                    <c:v>155 340,00</c:v>
                  </c:pt>
                  <c:pt idx="32">
                    <c:v>3 562 140,23</c:v>
                  </c:pt>
                  <c:pt idx="33">
                    <c:v>3 562 140,23</c:v>
                  </c:pt>
                  <c:pt idx="34">
                    <c:v>239 281,83</c:v>
                  </c:pt>
                  <c:pt idx="35">
                    <c:v>239 281,83</c:v>
                  </c:pt>
                  <c:pt idx="36">
                    <c:v>350 767,00</c:v>
                  </c:pt>
                  <c:pt idx="37">
                    <c:v>Касові видатки за звітний період 2025 року</c:v>
                  </c:pt>
                  <c:pt idx="39">
                    <c:v>8</c:v>
                  </c:pt>
                  <c:pt idx="40">
                    <c:v>242 591,00</c:v>
                  </c:pt>
                  <c:pt idx="41">
                    <c:v>19 176,00</c:v>
                  </c:pt>
                  <c:pt idx="42">
                    <c:v>89 000,00</c:v>
                  </c:pt>
                  <c:pt idx="43">
                    <c:v>19 100,00</c:v>
                  </c:pt>
                  <c:pt idx="44">
                    <c:v>19 100,00</c:v>
                  </c:pt>
                  <c:pt idx="45">
                    <c:v>19 100,00</c:v>
                  </c:pt>
                  <c:pt idx="46">
                    <c:v>857 392,00</c:v>
                  </c:pt>
                  <c:pt idx="47">
                    <c:v>Касові видатки за звітний період 2025 року</c:v>
                  </c:pt>
                  <c:pt idx="49">
                    <c:v>8</c:v>
                  </c:pt>
                  <c:pt idx="50">
                    <c:v>857 392,00</c:v>
                  </c:pt>
                  <c:pt idx="51">
                    <c:v>857 392,00</c:v>
                  </c:pt>
                  <c:pt idx="52">
                    <c:v>0,00</c:v>
                  </c:pt>
                  <c:pt idx="53">
                    <c:v>1 962 418,86</c:v>
                  </c:pt>
                  <c:pt idx="54">
                    <c:v>68 934,00</c:v>
                  </c:pt>
                  <c:pt idx="55">
                    <c:v>68 934,00</c:v>
                  </c:pt>
                  <c:pt idx="56">
                    <c:v>1 390 502,04</c:v>
                  </c:pt>
                  <c:pt idx="57">
                    <c:v>1 390 502,04</c:v>
                  </c:pt>
                  <c:pt idx="58">
                    <c:v>444 138,00</c:v>
                  </c:pt>
                  <c:pt idx="59">
                    <c:v>Касові видатки за звітний період 2025 року</c:v>
                  </c:pt>
                  <c:pt idx="61">
                    <c:v>8</c:v>
                  </c:pt>
                  <c:pt idx="62">
                    <c:v>444 138,00</c:v>
                  </c:pt>
                  <c:pt idx="63">
                    <c:v>42 844,82</c:v>
                  </c:pt>
                  <c:pt idx="64">
                    <c:v>42 844,82</c:v>
                  </c:pt>
                  <c:pt idx="65">
                    <c:v>16 000,00</c:v>
                  </c:pt>
                  <c:pt idx="66">
                    <c:v>16 000,00</c:v>
                  </c:pt>
                  <c:pt idx="67">
                    <c:v>444 275,96</c:v>
                  </c:pt>
                  <c:pt idx="68">
                    <c:v>0,00</c:v>
                  </c:pt>
                  <c:pt idx="69">
                    <c:v>0,00</c:v>
                  </c:pt>
                  <c:pt idx="70">
                    <c:v>408 466,00</c:v>
                  </c:pt>
                  <c:pt idx="71">
                    <c:v>408 466,00</c:v>
                  </c:pt>
                  <c:pt idx="72">
                    <c:v>Касові видатки за звітний період 2025 року</c:v>
                  </c:pt>
                  <c:pt idx="74">
                    <c:v>8</c:v>
                  </c:pt>
                  <c:pt idx="75">
                    <c:v>35 809,96</c:v>
                  </c:pt>
                  <c:pt idx="76">
                    <c:v>35 809,96</c:v>
                  </c:pt>
                  <c:pt idx="77">
                    <c:v>40 760,00</c:v>
                  </c:pt>
                  <c:pt idx="78">
                    <c:v>40 760,00</c:v>
                  </c:pt>
                  <c:pt idx="79">
                    <c:v>16 015,00</c:v>
                  </c:pt>
                  <c:pt idx="80">
                    <c:v>16 015,00</c:v>
                  </c:pt>
                  <c:pt idx="81">
                    <c:v>16 015,00</c:v>
                  </c:pt>
                  <c:pt idx="82">
                    <c:v>24 745,00</c:v>
                  </c:pt>
                  <c:pt idx="83">
                    <c:v>5 000,00</c:v>
                  </c:pt>
                  <c:pt idx="84">
                    <c:v>5 000,00</c:v>
                  </c:pt>
                  <c:pt idx="85">
                    <c:v>19 745,00</c:v>
                  </c:pt>
                  <c:pt idx="86">
                    <c:v>19 745,00</c:v>
                  </c:pt>
                  <c:pt idx="87">
                    <c:v>Касові видатки за звітний період 2025 року</c:v>
                  </c:pt>
                  <c:pt idx="89">
                    <c:v>8</c:v>
                  </c:pt>
                  <c:pt idx="90">
                    <c:v>3 870 998,67</c:v>
                  </c:pt>
                  <c:pt idx="91">
                    <c:v>3 870 998,67</c:v>
                  </c:pt>
                  <c:pt idx="92">
                    <c:v>3 227 465,47</c:v>
                  </c:pt>
                  <c:pt idx="93">
                    <c:v>3 227 465,47</c:v>
                  </c:pt>
                  <c:pt idx="94">
                    <c:v>1 119 858,50</c:v>
                  </c:pt>
                  <c:pt idx="95">
                    <c:v>2 107 606,97</c:v>
                  </c:pt>
                  <c:pt idx="96">
                    <c:v>37 000,00</c:v>
                  </c:pt>
                  <c:pt idx="97">
                    <c:v>Касові видатки за звітний період 2025 року</c:v>
                  </c:pt>
                  <c:pt idx="99">
                    <c:v>8</c:v>
                  </c:pt>
                  <c:pt idx="100">
                    <c:v>37 000,00</c:v>
                  </c:pt>
                  <c:pt idx="101">
                    <c:v>37 000,00</c:v>
                  </c:pt>
                  <c:pt idx="102">
                    <c:v>606 533,20</c:v>
                  </c:pt>
                  <c:pt idx="103">
                    <c:v>306 533,20</c:v>
                  </c:pt>
                  <c:pt idx="104">
                    <c:v>306 533,20</c:v>
                  </c:pt>
                  <c:pt idx="105">
                    <c:v>0,00</c:v>
                  </c:pt>
                  <c:pt idx="106">
                    <c:v>0,00</c:v>
                  </c:pt>
                  <c:pt idx="107">
                    <c:v>300 000,00</c:v>
                  </c:pt>
                  <c:pt idx="108">
                    <c:v>300 000,00</c:v>
                  </c:pt>
                  <c:pt idx="109">
                    <c:v>4 386 325,00</c:v>
                  </c:pt>
                  <c:pt idx="110">
                    <c:v>4 386 325,00</c:v>
                  </c:pt>
                  <c:pt idx="111">
                    <c:v>4 386 325,00</c:v>
                  </c:pt>
                  <c:pt idx="112">
                    <c:v>250 000,00</c:v>
                  </c:pt>
                  <c:pt idx="113">
                    <c:v>Касові видатки за звітний період 2025 року</c:v>
                  </c:pt>
                  <c:pt idx="115">
                    <c:v>8</c:v>
                  </c:pt>
                  <c:pt idx="116">
                    <c:v>250 000,00</c:v>
                  </c:pt>
                  <c:pt idx="117">
                    <c:v>2 541 916,00</c:v>
                  </c:pt>
                  <c:pt idx="118">
                    <c:v>425 555,00</c:v>
                  </c:pt>
                  <c:pt idx="119">
                    <c:v>1 274 676,00</c:v>
                  </c:pt>
                  <c:pt idx="120">
                    <c:v>73 637,00</c:v>
                  </c:pt>
                  <c:pt idx="121">
                    <c:v>88 374,00</c:v>
                  </c:pt>
                  <c:pt idx="122">
                    <c:v>330 000,00</c:v>
                  </c:pt>
                  <c:pt idx="123">
                    <c:v>Касові видатки за звітний період 2025 року</c:v>
                  </c:pt>
                  <c:pt idx="125">
                    <c:v>9,00</c:v>
                  </c:pt>
                  <c:pt idx="126">
                    <c:v>349 665,00</c:v>
                  </c:pt>
                  <c:pt idx="127">
                    <c:v>1 594 409,00</c:v>
                  </c:pt>
                  <c:pt idx="128">
                    <c:v>500 000,00</c:v>
                  </c:pt>
                  <c:pt idx="129">
                    <c:v>200 000,00</c:v>
                  </c:pt>
                  <c:pt idx="130">
                    <c:v>50 000,00</c:v>
                  </c:pt>
                  <c:pt idx="131">
                    <c:v>50 000,00</c:v>
                  </c:pt>
                  <c:pt idx="132">
                    <c:v>110 000,00</c:v>
                  </c:pt>
                  <c:pt idx="133">
                    <c:v>64 400,00</c:v>
                  </c:pt>
                  <c:pt idx="134">
                    <c:v>50 000,00</c:v>
                  </c:pt>
                  <c:pt idx="135">
                    <c:v>Касові видатки за звітний період 2025 року</c:v>
                  </c:pt>
                  <c:pt idx="137">
                    <c:v>9,00</c:v>
                  </c:pt>
                  <c:pt idx="138">
                    <c:v>100 000,00</c:v>
                  </c:pt>
                  <c:pt idx="139">
                    <c:v>0,00</c:v>
                  </c:pt>
                  <c:pt idx="140">
                    <c:v>50 000,00</c:v>
                  </c:pt>
                  <c:pt idx="141">
                    <c:v>360 000,00</c:v>
                  </c:pt>
                  <c:pt idx="142">
                    <c:v>60 000,00</c:v>
                  </c:pt>
                </c:lvl>
                <c:lvl>
                  <c:pt idx="3">
                    <c:v>(грн.)</c:v>
                  </c:pt>
                  <c:pt idx="4">
                    <c:v>Спеціальний фонд</c:v>
                  </c:pt>
                  <c:pt idx="6">
                    <c:v>7</c:v>
                  </c:pt>
                  <c:pt idx="7">
                    <c:v>2 493 147,69</c:v>
                  </c:pt>
                  <c:pt idx="8">
                    <c:v>2 493 147,69</c:v>
                  </c:pt>
                  <c:pt idx="9">
                    <c:v>0,00</c:v>
                  </c:pt>
                  <c:pt idx="10">
                    <c:v>0,00</c:v>
                  </c:pt>
                  <c:pt idx="11">
                    <c:v>0,00</c:v>
                  </c:pt>
                  <c:pt idx="12">
                    <c:v>945 835,00</c:v>
                  </c:pt>
                  <c:pt idx="13">
                    <c:v>945 835,00</c:v>
                  </c:pt>
                  <c:pt idx="14">
                    <c:v>945 835,00</c:v>
                  </c:pt>
                  <c:pt idx="15">
                    <c:v>Спеціальний фонд</c:v>
                  </c:pt>
                  <c:pt idx="17">
                    <c:v>7</c:v>
                  </c:pt>
                  <c:pt idx="18">
                    <c:v>0,00</c:v>
                  </c:pt>
                  <c:pt idx="19">
                    <c:v>0,00</c:v>
                  </c:pt>
                  <c:pt idx="20">
                    <c:v>0,00</c:v>
                  </c:pt>
                  <c:pt idx="21">
                    <c:v>0,00</c:v>
                  </c:pt>
                  <c:pt idx="22">
                    <c:v>0,00</c:v>
                  </c:pt>
                  <c:pt idx="23">
                    <c:v>0,00</c:v>
                  </c:pt>
                  <c:pt idx="24">
                    <c:v>0,00</c:v>
                  </c:pt>
                  <c:pt idx="25">
                    <c:v>0,00</c:v>
                  </c:pt>
                  <c:pt idx="26">
                    <c:v>0,00</c:v>
                  </c:pt>
                  <c:pt idx="27">
                    <c:v>0,00</c:v>
                  </c:pt>
                  <c:pt idx="28">
                    <c:v>Спеціальний фонд</c:v>
                  </c:pt>
                  <c:pt idx="30">
                    <c:v>7</c:v>
                  </c:pt>
                  <c:pt idx="31">
                    <c:v>0,00</c:v>
                  </c:pt>
                  <c:pt idx="32">
                    <c:v>0,00</c:v>
                  </c:pt>
                  <c:pt idx="33">
                    <c:v>0,00</c:v>
                  </c:pt>
                  <c:pt idx="34">
                    <c:v>0,00</c:v>
                  </c:pt>
                  <c:pt idx="35">
                    <c:v>0,00</c:v>
                  </c:pt>
                  <c:pt idx="36">
                    <c:v>0,00</c:v>
                  </c:pt>
                  <c:pt idx="37">
                    <c:v>Спеціальний фонд</c:v>
                  </c:pt>
                  <c:pt idx="39">
                    <c:v>7</c:v>
                  </c:pt>
                  <c:pt idx="40">
                    <c:v>0,00</c:v>
                  </c:pt>
                  <c:pt idx="41">
                    <c:v>0,00</c:v>
                  </c:pt>
                  <c:pt idx="42">
                    <c:v>0,00</c:v>
                  </c:pt>
                  <c:pt idx="43">
                    <c:v>0,00</c:v>
                  </c:pt>
                  <c:pt idx="44">
                    <c:v>0,00</c:v>
                  </c:pt>
                  <c:pt idx="45">
                    <c:v>0,00</c:v>
                  </c:pt>
                  <c:pt idx="46">
                    <c:v>0,00</c:v>
                  </c:pt>
                  <c:pt idx="47">
                    <c:v>Спеціальний фонд</c:v>
                  </c:pt>
                  <c:pt idx="49">
                    <c:v>7</c:v>
                  </c:pt>
                  <c:pt idx="50">
                    <c:v>0,00</c:v>
                  </c:pt>
                  <c:pt idx="51">
                    <c:v>0,00</c:v>
                  </c:pt>
                  <c:pt idx="52">
                    <c:v>0,00</c:v>
                  </c:pt>
                  <c:pt idx="53">
                    <c:v>1 547 312,69</c:v>
                  </c:pt>
                  <c:pt idx="54">
                    <c:v>68 934,00</c:v>
                  </c:pt>
                  <c:pt idx="55">
                    <c:v>68 934,00</c:v>
                  </c:pt>
                  <c:pt idx="56">
                    <c:v>1 391 000,00</c:v>
                  </c:pt>
                  <c:pt idx="57">
                    <c:v>1 391 000,00</c:v>
                  </c:pt>
                  <c:pt idx="58">
                    <c:v>44 533,69</c:v>
                  </c:pt>
                  <c:pt idx="59">
                    <c:v>Спеціальний фонд</c:v>
                  </c:pt>
                  <c:pt idx="61">
                    <c:v>7</c:v>
                  </c:pt>
                  <c:pt idx="62">
                    <c:v>44 533,69</c:v>
                  </c:pt>
                  <c:pt idx="63">
                    <c:v>42 845,00</c:v>
                  </c:pt>
                  <c:pt idx="64">
                    <c:v>42 845,00</c:v>
                  </c:pt>
                  <c:pt idx="65">
                    <c:v>0,00</c:v>
                  </c:pt>
                  <c:pt idx="66">
                    <c:v>0,00</c:v>
                  </c:pt>
                  <c:pt idx="67">
                    <c:v>0,00</c:v>
                  </c:pt>
                  <c:pt idx="68">
                    <c:v>0,00</c:v>
                  </c:pt>
                  <c:pt idx="69">
                    <c:v>0,00</c:v>
                  </c:pt>
                  <c:pt idx="70">
                    <c:v>0,00</c:v>
                  </c:pt>
                  <c:pt idx="71">
                    <c:v>0,00</c:v>
                  </c:pt>
                  <c:pt idx="72">
                    <c:v>Спеціальний фонд</c:v>
                  </c:pt>
                  <c:pt idx="74">
                    <c:v>7</c:v>
                  </c:pt>
                  <c:pt idx="75">
                    <c:v>0,00</c:v>
                  </c:pt>
                  <c:pt idx="76">
                    <c:v>0,00</c:v>
                  </c:pt>
                  <c:pt idx="77">
                    <c:v>0,00</c:v>
                  </c:pt>
                  <c:pt idx="78">
                    <c:v>0,00</c:v>
                  </c:pt>
                  <c:pt idx="79">
                    <c:v>0,00</c:v>
                  </c:pt>
                  <c:pt idx="80">
                    <c:v>0,00</c:v>
                  </c:pt>
                  <c:pt idx="81">
                    <c:v>0,00</c:v>
                  </c:pt>
                  <c:pt idx="82">
                    <c:v>0,00</c:v>
                  </c:pt>
                  <c:pt idx="83">
                    <c:v>0,00</c:v>
                  </c:pt>
                  <c:pt idx="84">
                    <c:v>0,00</c:v>
                  </c:pt>
                  <c:pt idx="85">
                    <c:v>0,00</c:v>
                  </c:pt>
                  <c:pt idx="86">
                    <c:v>0,00</c:v>
                  </c:pt>
                  <c:pt idx="87">
                    <c:v>Спеціальний фонд</c:v>
                  </c:pt>
                  <c:pt idx="89">
                    <c:v>7</c:v>
                  </c:pt>
                  <c:pt idx="90">
                    <c:v>14 700,00</c:v>
                  </c:pt>
                  <c:pt idx="91">
                    <c:v>14 700,00</c:v>
                  </c:pt>
                  <c:pt idx="92">
                    <c:v>0,00</c:v>
                  </c:pt>
                  <c:pt idx="93">
                    <c:v>0,00</c:v>
                  </c:pt>
                  <c:pt idx="94">
                    <c:v>0,00</c:v>
                  </c:pt>
                  <c:pt idx="95">
                    <c:v>0,00</c:v>
                  </c:pt>
                  <c:pt idx="96">
                    <c:v>0,00</c:v>
                  </c:pt>
                  <c:pt idx="97">
                    <c:v>Спеціальний фонд</c:v>
                  </c:pt>
                  <c:pt idx="99">
                    <c:v>7</c:v>
                  </c:pt>
                  <c:pt idx="100">
                    <c:v>0,00</c:v>
                  </c:pt>
                  <c:pt idx="101">
                    <c:v>0,00</c:v>
                  </c:pt>
                  <c:pt idx="102">
                    <c:v>14 700,00</c:v>
                  </c:pt>
                  <c:pt idx="103">
                    <c:v>0,00</c:v>
                  </c:pt>
                  <c:pt idx="104">
                    <c:v>0,00</c:v>
                  </c:pt>
                  <c:pt idx="105">
                    <c:v>14 700,00</c:v>
                  </c:pt>
                  <c:pt idx="106">
                    <c:v>14 700,00</c:v>
                  </c:pt>
                  <c:pt idx="107">
                    <c:v>0,00</c:v>
                  </c:pt>
                  <c:pt idx="108">
                    <c:v>0,00</c:v>
                  </c:pt>
                  <c:pt idx="109">
                    <c:v>1 247 390,00</c:v>
                  </c:pt>
                  <c:pt idx="110">
                    <c:v>1 247 390,00</c:v>
                  </c:pt>
                  <c:pt idx="111">
                    <c:v>1 247 390,00</c:v>
                  </c:pt>
                  <c:pt idx="112">
                    <c:v>0,00</c:v>
                  </c:pt>
                  <c:pt idx="113">
                    <c:v>Спеціальний фонд</c:v>
                  </c:pt>
                  <c:pt idx="115">
                    <c:v>7</c:v>
                  </c:pt>
                  <c:pt idx="116">
                    <c:v>0,00</c:v>
                  </c:pt>
                  <c:pt idx="117">
                    <c:v>530 007,00</c:v>
                  </c:pt>
                  <c:pt idx="118">
                    <c:v>0,00</c:v>
                  </c:pt>
                  <c:pt idx="119">
                    <c:v>0,00</c:v>
                  </c:pt>
                  <c:pt idx="120">
                    <c:v>0,00</c:v>
                  </c:pt>
                  <c:pt idx="121">
                    <c:v>0,00</c:v>
                  </c:pt>
                  <c:pt idx="122">
                    <c:v>330 000,00</c:v>
                  </c:pt>
                  <c:pt idx="123">
                    <c:v>Спеціальний фонд</c:v>
                  </c:pt>
                  <c:pt idx="125">
                    <c:v>7</c:v>
                  </c:pt>
                  <c:pt idx="126">
                    <c:v>200 000,00</c:v>
                  </c:pt>
                  <c:pt idx="127">
                    <c:v>717 383,00</c:v>
                  </c:pt>
                  <c:pt idx="128">
                    <c:v>0,00</c:v>
                  </c:pt>
                  <c:pt idx="129">
                    <c:v>200 000,00</c:v>
                  </c:pt>
                  <c:pt idx="130">
                    <c:v>0,00</c:v>
                  </c:pt>
                  <c:pt idx="131">
                    <c:v>0,00</c:v>
                  </c:pt>
                  <c:pt idx="132">
                    <c:v>0,00</c:v>
                  </c:pt>
                  <c:pt idx="133">
                    <c:v>0,00</c:v>
                  </c:pt>
                  <c:pt idx="134">
                    <c:v>50 000,00</c:v>
                  </c:pt>
                  <c:pt idx="135">
                    <c:v>Спеціальний фонд</c:v>
                  </c:pt>
                  <c:pt idx="137">
                    <c:v>7</c:v>
                  </c:pt>
                  <c:pt idx="138">
                    <c:v>0,00</c:v>
                  </c:pt>
                  <c:pt idx="139">
                    <c:v>107 376,00</c:v>
                  </c:pt>
                  <c:pt idx="140">
                    <c:v>0,00</c:v>
                  </c:pt>
                  <c:pt idx="141">
                    <c:v>360 000,00</c:v>
                  </c:pt>
                  <c:pt idx="142">
                    <c:v>0,00</c:v>
                  </c:pt>
                </c:lvl>
                <c:lvl>
                  <c:pt idx="4">
                    <c:v>Загальний фонд</c:v>
                  </c:pt>
                  <c:pt idx="6">
                    <c:v>6</c:v>
                  </c:pt>
                  <c:pt idx="7">
                    <c:v>10 422 984,80</c:v>
                  </c:pt>
                  <c:pt idx="8">
                    <c:v>10 422 984,80</c:v>
                  </c:pt>
                  <c:pt idx="9">
                    <c:v>20 000,00</c:v>
                  </c:pt>
                  <c:pt idx="10">
                    <c:v>20 000,00</c:v>
                  </c:pt>
                  <c:pt idx="11">
                    <c:v>20 000,00</c:v>
                  </c:pt>
                  <c:pt idx="12">
                    <c:v>3 094 040,00</c:v>
                  </c:pt>
                  <c:pt idx="13">
                    <c:v>2 544 040,00</c:v>
                  </c:pt>
                  <c:pt idx="14">
                    <c:v>2 544 040,00</c:v>
                  </c:pt>
                  <c:pt idx="15">
                    <c:v>Загальний фонд</c:v>
                  </c:pt>
                  <c:pt idx="17">
                    <c:v>6</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Загальний фонд</c:v>
                  </c:pt>
                  <c:pt idx="30">
                    <c:v>6</c:v>
                  </c:pt>
                  <c:pt idx="31">
                    <c:v>200 000,00</c:v>
                  </c:pt>
                  <c:pt idx="32">
                    <c:v>3 607 588,00</c:v>
                  </c:pt>
                  <c:pt idx="33">
                    <c:v>3 607 588,00</c:v>
                  </c:pt>
                  <c:pt idx="34">
                    <c:v>285 000,00</c:v>
                  </c:pt>
                  <c:pt idx="35">
                    <c:v>285 000,00</c:v>
                  </c:pt>
                  <c:pt idx="36">
                    <c:v>484 000,00</c:v>
                  </c:pt>
                  <c:pt idx="37">
                    <c:v>Загальний фонд</c:v>
                  </c:pt>
                  <c:pt idx="39">
                    <c:v>6</c:v>
                  </c:pt>
                  <c:pt idx="40">
                    <c:v>280 824,00</c:v>
                  </c:pt>
                  <c:pt idx="41">
                    <c:v>19 176,00</c:v>
                  </c:pt>
                  <c:pt idx="42">
                    <c:v>184 000,00</c:v>
                  </c:pt>
                  <c:pt idx="43">
                    <c:v>19 100,00</c:v>
                  </c:pt>
                  <c:pt idx="44">
                    <c:v>19 100,00</c:v>
                  </c:pt>
                  <c:pt idx="45">
                    <c:v>19 100,00</c:v>
                  </c:pt>
                  <c:pt idx="46">
                    <c:v>1 252 790,00</c:v>
                  </c:pt>
                  <c:pt idx="47">
                    <c:v>Загальний фонд</c:v>
                  </c:pt>
                  <c:pt idx="49">
                    <c:v>6</c:v>
                  </c:pt>
                  <c:pt idx="50">
                    <c:v>1 252 790,00</c:v>
                  </c:pt>
                  <c:pt idx="51">
                    <c:v>1 243 030,00</c:v>
                  </c:pt>
                  <c:pt idx="52">
                    <c:v>9 760,00</c:v>
                  </c:pt>
                  <c:pt idx="53">
                    <c:v>416 000,00</c:v>
                  </c:pt>
                  <c:pt idx="54">
                    <c:v>0,00</c:v>
                  </c:pt>
                  <c:pt idx="55">
                    <c:v>0,00</c:v>
                  </c:pt>
                  <c:pt idx="56">
                    <c:v>0,00</c:v>
                  </c:pt>
                  <c:pt idx="57">
                    <c:v>0,00</c:v>
                  </c:pt>
                  <c:pt idx="58">
                    <c:v>400 000,00</c:v>
                  </c:pt>
                  <c:pt idx="59">
                    <c:v>Загальний фонд</c:v>
                  </c:pt>
                  <c:pt idx="61">
                    <c:v>6</c:v>
                  </c:pt>
                  <c:pt idx="62">
                    <c:v>400 000,00</c:v>
                  </c:pt>
                  <c:pt idx="63">
                    <c:v>0,00</c:v>
                  </c:pt>
                  <c:pt idx="64">
                    <c:v>0,00</c:v>
                  </c:pt>
                  <c:pt idx="65">
                    <c:v>16 000,00</c:v>
                  </c:pt>
                  <c:pt idx="66">
                    <c:v>16 000,00</c:v>
                  </c:pt>
                  <c:pt idx="67">
                    <c:v>462 966,80</c:v>
                  </c:pt>
                  <c:pt idx="68">
                    <c:v>10 500,00</c:v>
                  </c:pt>
                  <c:pt idx="69">
                    <c:v>10 500,00</c:v>
                  </c:pt>
                  <c:pt idx="70">
                    <c:v>408 466,80</c:v>
                  </c:pt>
                  <c:pt idx="71">
                    <c:v>408 466,80</c:v>
                  </c:pt>
                  <c:pt idx="72">
                    <c:v>Загальний фонд</c:v>
                  </c:pt>
                  <c:pt idx="74">
                    <c:v>6</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Загальний фонд</c:v>
                  </c:pt>
                  <c:pt idx="89">
                    <c:v>6</c:v>
                  </c:pt>
                  <c:pt idx="90">
                    <c:v>3 871 393,20</c:v>
                  </c:pt>
                  <c:pt idx="91">
                    <c:v>3 871 393,20</c:v>
                  </c:pt>
                  <c:pt idx="92">
                    <c:v>3 227 860,00</c:v>
                  </c:pt>
                  <c:pt idx="93">
                    <c:v>3 227 860,00</c:v>
                  </c:pt>
                  <c:pt idx="94">
                    <c:v>1 119 860,00</c:v>
                  </c:pt>
                  <c:pt idx="95">
                    <c:v>2 108 000,00</c:v>
                  </c:pt>
                  <c:pt idx="96">
                    <c:v>37 000,00</c:v>
                  </c:pt>
                  <c:pt idx="97">
                    <c:v>Загальний фонд</c:v>
                  </c:pt>
                  <c:pt idx="99">
                    <c:v>6</c:v>
                  </c:pt>
                  <c:pt idx="100">
                    <c:v>37 000,00</c:v>
                  </c:pt>
                  <c:pt idx="101">
                    <c:v>37 000,00</c:v>
                  </c:pt>
                  <c:pt idx="102">
                    <c:v>606 533,20</c:v>
                  </c:pt>
                  <c:pt idx="103">
                    <c:v>306 533,20</c:v>
                  </c:pt>
                  <c:pt idx="104">
                    <c:v>306 533,20</c:v>
                  </c:pt>
                  <c:pt idx="105">
                    <c:v>0,00</c:v>
                  </c:pt>
                  <c:pt idx="106">
                    <c:v>0,00</c:v>
                  </c:pt>
                  <c:pt idx="107">
                    <c:v>300 000,00</c:v>
                  </c:pt>
                  <c:pt idx="108">
                    <c:v>300 000,00</c:v>
                  </c:pt>
                  <c:pt idx="109">
                    <c:v>3 548 280,00</c:v>
                  </c:pt>
                  <c:pt idx="110">
                    <c:v>3 548 280,00</c:v>
                  </c:pt>
                  <c:pt idx="111">
                    <c:v>3 548 280,00</c:v>
                  </c:pt>
                  <c:pt idx="112">
                    <c:v>250 000,00</c:v>
                  </c:pt>
                  <c:pt idx="113">
                    <c:v>Загальний фонд</c:v>
                  </c:pt>
                  <c:pt idx="115">
                    <c:v>6</c:v>
                  </c:pt>
                  <c:pt idx="116">
                    <c:v>250 000,00</c:v>
                  </c:pt>
                  <c:pt idx="117">
                    <c:v>2 223 874,00</c:v>
                  </c:pt>
                  <c:pt idx="118">
                    <c:v>425 555,00</c:v>
                  </c:pt>
                  <c:pt idx="119">
                    <c:v>1 274 676,00</c:v>
                  </c:pt>
                  <c:pt idx="120">
                    <c:v>73 637,00</c:v>
                  </c:pt>
                  <c:pt idx="121">
                    <c:v>100 000,00</c:v>
                  </c:pt>
                  <c:pt idx="122">
                    <c:v>0,00</c:v>
                  </c:pt>
                  <c:pt idx="123">
                    <c:v>Загальний фонд</c:v>
                  </c:pt>
                  <c:pt idx="125">
                    <c:v>6</c:v>
                  </c:pt>
                  <c:pt idx="126">
                    <c:v>350 000,00</c:v>
                  </c:pt>
                  <c:pt idx="127">
                    <c:v>1 074 406,00</c:v>
                  </c:pt>
                  <c:pt idx="128">
                    <c:v>500 000,00</c:v>
                  </c:pt>
                  <c:pt idx="129">
                    <c:v>0,00</c:v>
                  </c:pt>
                  <c:pt idx="130">
                    <c:v>50 000,00</c:v>
                  </c:pt>
                  <c:pt idx="131">
                    <c:v>50 000,00</c:v>
                  </c:pt>
                  <c:pt idx="132">
                    <c:v>110 000,00</c:v>
                  </c:pt>
                  <c:pt idx="133">
                    <c:v>64 400,00</c:v>
                  </c:pt>
                  <c:pt idx="134">
                    <c:v>0,00</c:v>
                  </c:pt>
                  <c:pt idx="135">
                    <c:v>Загальний фонд</c:v>
                  </c:pt>
                  <c:pt idx="137">
                    <c:v>6</c:v>
                  </c:pt>
                  <c:pt idx="138">
                    <c:v>100 000,00</c:v>
                  </c:pt>
                  <c:pt idx="139">
                    <c:v>0,00</c:v>
                  </c:pt>
                  <c:pt idx="140">
                    <c:v>50 000,00</c:v>
                  </c:pt>
                  <c:pt idx="141">
                    <c:v>90 000,00</c:v>
                  </c:pt>
                  <c:pt idx="142">
                    <c:v>60 000,00</c:v>
                  </c:pt>
                </c:lvl>
                <c:lvl>
                  <c:pt idx="4">
                    <c:v>Усього</c:v>
                  </c:pt>
                  <c:pt idx="6">
                    <c:v>5</c:v>
                  </c:pt>
                  <c:pt idx="7">
                    <c:v>12 916 132,49</c:v>
                  </c:pt>
                  <c:pt idx="8">
                    <c:v>12 916 132,49</c:v>
                  </c:pt>
                  <c:pt idx="9">
                    <c:v>20 000,00</c:v>
                  </c:pt>
                  <c:pt idx="10">
                    <c:v>20 000,00</c:v>
                  </c:pt>
                  <c:pt idx="11">
                    <c:v>20 000,00</c:v>
                  </c:pt>
                  <c:pt idx="12">
                    <c:v>4 039 875,00</c:v>
                  </c:pt>
                  <c:pt idx="13">
                    <c:v>3 489 875,00</c:v>
                  </c:pt>
                  <c:pt idx="14">
                    <c:v>3 489 875,00</c:v>
                  </c:pt>
                  <c:pt idx="15">
                    <c:v>Усього</c:v>
                  </c:pt>
                  <c:pt idx="17">
                    <c:v>5</c:v>
                  </c:pt>
                  <c:pt idx="18">
                    <c:v>550 000,00</c:v>
                  </c:pt>
                  <c:pt idx="19">
                    <c:v>550 000,00</c:v>
                  </c:pt>
                  <c:pt idx="20">
                    <c:v>5 158 088,00</c:v>
                  </c:pt>
                  <c:pt idx="21">
                    <c:v>1 500,00</c:v>
                  </c:pt>
                  <c:pt idx="22">
                    <c:v>1 500,00</c:v>
                  </c:pt>
                  <c:pt idx="23">
                    <c:v>500 000,00</c:v>
                  </c:pt>
                  <c:pt idx="24">
                    <c:v>500 000,00</c:v>
                  </c:pt>
                  <c:pt idx="25">
                    <c:v>80 000,00</c:v>
                  </c:pt>
                  <c:pt idx="26">
                    <c:v>80 000,00</c:v>
                  </c:pt>
                  <c:pt idx="27">
                    <c:v>200 000,00</c:v>
                  </c:pt>
                  <c:pt idx="28">
                    <c:v>Усього</c:v>
                  </c:pt>
                  <c:pt idx="30">
                    <c:v>5</c:v>
                  </c:pt>
                  <c:pt idx="31">
                    <c:v>200 000,00</c:v>
                  </c:pt>
                  <c:pt idx="32">
                    <c:v>3 607 588,00</c:v>
                  </c:pt>
                  <c:pt idx="33">
                    <c:v>3 607 588,00</c:v>
                  </c:pt>
                  <c:pt idx="34">
                    <c:v>285 000,00</c:v>
                  </c:pt>
                  <c:pt idx="35">
                    <c:v>285 000,00</c:v>
                  </c:pt>
                  <c:pt idx="36">
                    <c:v>484 000,00</c:v>
                  </c:pt>
                  <c:pt idx="37">
                    <c:v>Усього</c:v>
                  </c:pt>
                  <c:pt idx="39">
                    <c:v>5</c:v>
                  </c:pt>
                  <c:pt idx="40">
                    <c:v>280 824,00</c:v>
                  </c:pt>
                  <c:pt idx="41">
                    <c:v>19 176,00</c:v>
                  </c:pt>
                  <c:pt idx="42">
                    <c:v>184 000,00</c:v>
                  </c:pt>
                  <c:pt idx="43">
                    <c:v>19 100,00</c:v>
                  </c:pt>
                  <c:pt idx="44">
                    <c:v>19 100,00</c:v>
                  </c:pt>
                  <c:pt idx="45">
                    <c:v>19 100,00</c:v>
                  </c:pt>
                  <c:pt idx="46">
                    <c:v>1 252 790,00</c:v>
                  </c:pt>
                  <c:pt idx="47">
                    <c:v>Усього</c:v>
                  </c:pt>
                  <c:pt idx="49">
                    <c:v>5</c:v>
                  </c:pt>
                  <c:pt idx="50">
                    <c:v>1 252 790,00</c:v>
                  </c:pt>
                  <c:pt idx="51">
                    <c:v>1 243 030,00</c:v>
                  </c:pt>
                  <c:pt idx="52">
                    <c:v>9 760,00</c:v>
                  </c:pt>
                  <c:pt idx="53">
                    <c:v>1 963 312,69</c:v>
                  </c:pt>
                  <c:pt idx="54">
                    <c:v>68 934,00</c:v>
                  </c:pt>
                  <c:pt idx="55">
                    <c:v>68 934,00</c:v>
                  </c:pt>
                  <c:pt idx="56">
                    <c:v>1 391 000,00</c:v>
                  </c:pt>
                  <c:pt idx="57">
                    <c:v>1 391 000,00</c:v>
                  </c:pt>
                  <c:pt idx="58">
                    <c:v>444 533,69</c:v>
                  </c:pt>
                  <c:pt idx="59">
                    <c:v>Усього</c:v>
                  </c:pt>
                  <c:pt idx="61">
                    <c:v>5</c:v>
                  </c:pt>
                  <c:pt idx="62">
                    <c:v>444 533,69</c:v>
                  </c:pt>
                  <c:pt idx="63">
                    <c:v>42 845,00</c:v>
                  </c:pt>
                  <c:pt idx="64">
                    <c:v>42 845,00</c:v>
                  </c:pt>
                  <c:pt idx="65">
                    <c:v>16 000,00</c:v>
                  </c:pt>
                  <c:pt idx="66">
                    <c:v>16 000,00</c:v>
                  </c:pt>
                  <c:pt idx="67">
                    <c:v>462 966,80</c:v>
                  </c:pt>
                  <c:pt idx="68">
                    <c:v>10 500,00</c:v>
                  </c:pt>
                  <c:pt idx="69">
                    <c:v>10 500,00</c:v>
                  </c:pt>
                  <c:pt idx="70">
                    <c:v>408 466,80</c:v>
                  </c:pt>
                  <c:pt idx="71">
                    <c:v>408 466,80</c:v>
                  </c:pt>
                  <c:pt idx="72">
                    <c:v>Усього</c:v>
                  </c:pt>
                  <c:pt idx="74">
                    <c:v>5</c:v>
                  </c:pt>
                  <c:pt idx="75">
                    <c:v>44 000,00</c:v>
                  </c:pt>
                  <c:pt idx="76">
                    <c:v>44 000,00</c:v>
                  </c:pt>
                  <c:pt idx="77">
                    <c:v>42 900,00</c:v>
                  </c:pt>
                  <c:pt idx="78">
                    <c:v>42 900,00</c:v>
                  </c:pt>
                  <c:pt idx="79">
                    <c:v>17 900,00</c:v>
                  </c:pt>
                  <c:pt idx="80">
                    <c:v>17 900,00</c:v>
                  </c:pt>
                  <c:pt idx="81">
                    <c:v>17 900,00</c:v>
                  </c:pt>
                  <c:pt idx="82">
                    <c:v>25 000,00</c:v>
                  </c:pt>
                  <c:pt idx="83">
                    <c:v>5 000,00</c:v>
                  </c:pt>
                  <c:pt idx="84">
                    <c:v>5 000,00</c:v>
                  </c:pt>
                  <c:pt idx="85">
                    <c:v>20 000,00</c:v>
                  </c:pt>
                  <c:pt idx="86">
                    <c:v>20 000,00</c:v>
                  </c:pt>
                  <c:pt idx="87">
                    <c:v>Усього</c:v>
                  </c:pt>
                  <c:pt idx="89">
                    <c:v>5</c:v>
                  </c:pt>
                  <c:pt idx="90">
                    <c:v>3 886 093,20</c:v>
                  </c:pt>
                  <c:pt idx="91">
                    <c:v>3 886 093,20</c:v>
                  </c:pt>
                  <c:pt idx="92">
                    <c:v>3 227 860,00</c:v>
                  </c:pt>
                  <c:pt idx="93">
                    <c:v>3 227 860,00</c:v>
                  </c:pt>
                  <c:pt idx="94">
                    <c:v>1 119 860,00</c:v>
                  </c:pt>
                  <c:pt idx="95">
                    <c:v>2 108 000,00</c:v>
                  </c:pt>
                  <c:pt idx="96">
                    <c:v>37 000,00</c:v>
                  </c:pt>
                  <c:pt idx="97">
                    <c:v>Усього</c:v>
                  </c:pt>
                  <c:pt idx="99">
                    <c:v>5</c:v>
                  </c:pt>
                  <c:pt idx="100">
                    <c:v>37 000,00</c:v>
                  </c:pt>
                  <c:pt idx="101">
                    <c:v>37 000,00</c:v>
                  </c:pt>
                  <c:pt idx="102">
                    <c:v>621 233,20</c:v>
                  </c:pt>
                  <c:pt idx="103">
                    <c:v>306 533,20</c:v>
                  </c:pt>
                  <c:pt idx="104">
                    <c:v>306 533,20</c:v>
                  </c:pt>
                  <c:pt idx="105">
                    <c:v>14 700,00</c:v>
                  </c:pt>
                  <c:pt idx="106">
                    <c:v>14 700,00</c:v>
                  </c:pt>
                  <c:pt idx="107">
                    <c:v>300 000,00</c:v>
                  </c:pt>
                  <c:pt idx="108">
                    <c:v>300 000,00</c:v>
                  </c:pt>
                  <c:pt idx="109">
                    <c:v>4 795 654,00</c:v>
                  </c:pt>
                  <c:pt idx="110">
                    <c:v>4 795 654,00</c:v>
                  </c:pt>
                  <c:pt idx="111">
                    <c:v>4 795 654,00</c:v>
                  </c:pt>
                  <c:pt idx="112">
                    <c:v>250 000,00</c:v>
                  </c:pt>
                  <c:pt idx="113">
                    <c:v>Усього</c:v>
                  </c:pt>
                  <c:pt idx="115">
                    <c:v>5</c:v>
                  </c:pt>
                  <c:pt idx="116">
                    <c:v>250 000,00</c:v>
                  </c:pt>
                  <c:pt idx="117">
                    <c:v>2 753 873,00</c:v>
                  </c:pt>
                  <c:pt idx="118">
                    <c:v>425 555,00</c:v>
                  </c:pt>
                  <c:pt idx="119">
                    <c:v>1 274 676,00</c:v>
                  </c:pt>
                  <c:pt idx="120">
                    <c:v>73 637,00</c:v>
                  </c:pt>
                  <c:pt idx="121">
                    <c:v>100 000,00</c:v>
                  </c:pt>
                  <c:pt idx="122">
                    <c:v>330 000,00</c:v>
                  </c:pt>
                  <c:pt idx="123">
                    <c:v>Усього</c:v>
                  </c:pt>
                  <c:pt idx="125">
                    <c:v>5</c:v>
                  </c:pt>
                  <c:pt idx="126">
                    <c:v>550 000,00</c:v>
                  </c:pt>
                  <c:pt idx="127">
                    <c:v>1 791 781,00</c:v>
                  </c:pt>
                  <c:pt idx="128">
                    <c:v>500 000,00</c:v>
                  </c:pt>
                  <c:pt idx="129">
                    <c:v>200 000,00</c:v>
                  </c:pt>
                  <c:pt idx="130">
                    <c:v>50 000,00</c:v>
                  </c:pt>
                  <c:pt idx="131">
                    <c:v>50 000,00</c:v>
                  </c:pt>
                  <c:pt idx="132">
                    <c:v>110 000,00</c:v>
                  </c:pt>
                  <c:pt idx="133">
                    <c:v>64 400,00</c:v>
                  </c:pt>
                  <c:pt idx="134">
                    <c:v>50 000,00</c:v>
                  </c:pt>
                  <c:pt idx="135">
                    <c:v>Усього</c:v>
                  </c:pt>
                  <c:pt idx="137">
                    <c:v>5</c:v>
                  </c:pt>
                  <c:pt idx="138">
                    <c:v>100 000,00</c:v>
                  </c:pt>
                  <c:pt idx="139">
                    <c:v>107 376,00</c:v>
                  </c:pt>
                  <c:pt idx="140">
                    <c:v>50 000,00</c:v>
                  </c:pt>
                  <c:pt idx="141">
                    <c:v>450 000,00</c:v>
                  </c:pt>
                  <c:pt idx="142">
                    <c:v>60 000,00</c:v>
                  </c:pt>
                </c:lvl>
              </c:multiLvlStrCache>
            </c:multiLvlStrRef>
          </c:cat>
          <c:val>
            <c:numRef>
              <c:f>дод6!$F$155:$K$155</c:f>
              <c:numCache>
                <c:formatCode>General</c:formatCode>
                <c:ptCount val="6"/>
              </c:numCache>
            </c:numRef>
          </c:val>
          <c:extLst>
            <c:ext xmlns:c16="http://schemas.microsoft.com/office/drawing/2014/chart" uri="{C3380CC4-5D6E-409C-BE32-E72D297353CC}">
              <c16:uniqueId val="{00000003-6423-487D-88A0-0866B06EC3A3}"/>
            </c:ext>
          </c:extLst>
        </c:ser>
        <c:dLbls>
          <c:showLegendKey val="0"/>
          <c:showVal val="0"/>
          <c:showCatName val="0"/>
          <c:showSerName val="0"/>
          <c:showPercent val="0"/>
          <c:showBubbleSize val="0"/>
        </c:dLbls>
        <c:gapWidth val="150"/>
        <c:axId val="999391487"/>
        <c:axId val="1"/>
      </c:barChart>
      <c:catAx>
        <c:axId val="99939148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999391487"/>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3FFE617-EE9C-4FE1-8C13-14A52F65E7C7}">
  <sheetPr/>
  <sheetViews>
    <sheetView zoomScale="143"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6400" cy="6076950"/>
    <xdr:graphicFrame macro="">
      <xdr:nvGraphicFramePr>
        <xdr:cNvPr id="2" name="Діаграма 1">
          <a:extLst>
            <a:ext uri="{FF2B5EF4-FFF2-40B4-BE49-F238E27FC236}">
              <a16:creationId xmlns:a16="http://schemas.microsoft.com/office/drawing/2014/main" id="{37875274-C3A0-E388-9A14-598F4878959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A3E1-2A13-4694-AA30-4D9B60DFF8B9}">
  <dimension ref="A1:IV155"/>
  <sheetViews>
    <sheetView tabSelected="1" view="pageBreakPreview" topLeftCell="B144" zoomScale="70" zoomScaleSheetLayoutView="70" workbookViewId="0">
      <selection activeCell="AE155" sqref="AE155"/>
    </sheetView>
  </sheetViews>
  <sheetFormatPr defaultRowHeight="12.75" x14ac:dyDescent="0.2"/>
  <cols>
    <col min="1" max="1" width="8.85546875" style="3" hidden="1" customWidth="1"/>
    <col min="2" max="2" width="9.140625" style="3"/>
    <col min="3" max="3" width="27" style="115" customWidth="1"/>
    <col min="4" max="4" width="25.85546875" style="86" customWidth="1"/>
    <col min="5" max="5" width="18.140625" style="86" customWidth="1"/>
    <col min="6" max="6" width="10" style="87" customWidth="1"/>
    <col min="7" max="7" width="10.140625" style="5" customWidth="1"/>
    <col min="8" max="8" width="10.28515625" style="5" customWidth="1"/>
    <col min="9" max="9" width="11.140625" style="96" customWidth="1"/>
    <col min="10" max="10" width="9.140625" style="5" customWidth="1"/>
    <col min="11" max="11" width="42" style="6" customWidth="1"/>
    <col min="12" max="254" width="9.140625" style="3"/>
    <col min="255" max="16384" width="9.140625" style="4"/>
  </cols>
  <sheetData>
    <row r="1" spans="1:256" ht="9" customHeight="1" x14ac:dyDescent="0.2">
      <c r="A1" s="1"/>
      <c r="B1" s="1"/>
      <c r="C1" s="102"/>
      <c r="D1" s="1"/>
      <c r="E1" s="1"/>
      <c r="F1" s="2"/>
      <c r="G1" s="136"/>
      <c r="H1" s="136"/>
      <c r="I1" s="142" t="s">
        <v>227</v>
      </c>
      <c r="J1" s="142"/>
      <c r="K1" s="142"/>
    </row>
    <row r="2" spans="1:256" ht="9.9499999999999993" customHeight="1" x14ac:dyDescent="0.2">
      <c r="A2" s="1"/>
      <c r="B2" s="1"/>
      <c r="C2" s="102"/>
      <c r="D2" s="1"/>
      <c r="E2" s="1"/>
      <c r="F2" s="137"/>
      <c r="G2" s="137"/>
      <c r="H2" s="137"/>
      <c r="I2" s="142"/>
      <c r="J2" s="142"/>
      <c r="K2" s="142"/>
    </row>
    <row r="3" spans="1:256" ht="12.75" customHeight="1" x14ac:dyDescent="0.2">
      <c r="A3" s="1"/>
      <c r="B3" s="1"/>
      <c r="C3" s="102"/>
      <c r="D3" s="1"/>
      <c r="E3" s="138"/>
      <c r="F3" s="138"/>
      <c r="G3" s="138"/>
      <c r="H3" s="138"/>
    </row>
    <row r="4" spans="1:256" ht="11.25" customHeight="1" x14ac:dyDescent="0.2">
      <c r="A4" s="1"/>
      <c r="B4" s="1"/>
      <c r="C4" s="102"/>
      <c r="D4" s="1"/>
      <c r="E4" s="1"/>
      <c r="F4" s="2"/>
      <c r="G4" s="139"/>
      <c r="H4" s="139"/>
      <c r="I4" s="140"/>
      <c r="J4" s="140"/>
      <c r="K4" s="140"/>
    </row>
    <row r="5" spans="1:256" ht="35.1" customHeight="1" x14ac:dyDescent="0.2">
      <c r="A5" s="1"/>
      <c r="B5" s="141" t="s">
        <v>0</v>
      </c>
      <c r="C5" s="141"/>
      <c r="D5" s="141"/>
      <c r="E5" s="141"/>
      <c r="F5" s="141"/>
      <c r="G5" s="141"/>
      <c r="H5" s="141"/>
      <c r="I5" s="141"/>
      <c r="J5" s="141"/>
      <c r="K5" s="141"/>
    </row>
    <row r="6" spans="1:256" s="10" customFormat="1" ht="46.5" customHeight="1" x14ac:dyDescent="0.2">
      <c r="A6" s="7"/>
      <c r="B6" s="143" t="s">
        <v>1</v>
      </c>
      <c r="C6" s="143"/>
      <c r="D6" s="8" t="s">
        <v>2</v>
      </c>
      <c r="E6" s="143">
        <v>2025</v>
      </c>
      <c r="F6" s="143"/>
      <c r="G6" s="9"/>
      <c r="H6" s="9"/>
      <c r="I6" s="97"/>
      <c r="J6" s="9"/>
      <c r="K6" s="9"/>
    </row>
    <row r="7" spans="1:256" s="12" customFormat="1" ht="24.75" customHeight="1" x14ac:dyDescent="0.2">
      <c r="A7" s="7"/>
      <c r="B7" s="144" t="s">
        <v>3</v>
      </c>
      <c r="C7" s="144"/>
      <c r="D7" s="11"/>
      <c r="E7" s="145" t="s">
        <v>4</v>
      </c>
      <c r="F7" s="145"/>
      <c r="G7" s="9"/>
      <c r="H7" s="9"/>
      <c r="I7" s="97"/>
      <c r="J7" s="9"/>
      <c r="K7" s="9"/>
    </row>
    <row r="8" spans="1:256" ht="11.1" customHeight="1" x14ac:dyDescent="0.2">
      <c r="A8" s="1"/>
      <c r="B8" s="1"/>
      <c r="C8" s="102"/>
      <c r="D8" s="1"/>
      <c r="E8" s="1"/>
      <c r="F8" s="2"/>
      <c r="G8" s="13"/>
      <c r="H8" s="14" t="s">
        <v>5</v>
      </c>
    </row>
    <row r="9" spans="1:256" ht="21" customHeight="1" x14ac:dyDescent="0.2">
      <c r="A9" s="1"/>
      <c r="B9" s="128" t="s">
        <v>6</v>
      </c>
      <c r="C9" s="128" t="s">
        <v>7</v>
      </c>
      <c r="D9" s="128" t="s">
        <v>8</v>
      </c>
      <c r="E9" s="128" t="s">
        <v>9</v>
      </c>
      <c r="F9" s="128" t="s">
        <v>10</v>
      </c>
      <c r="G9" s="128" t="s">
        <v>11</v>
      </c>
      <c r="H9" s="128" t="s">
        <v>12</v>
      </c>
      <c r="I9" s="129" t="s">
        <v>13</v>
      </c>
      <c r="J9" s="127" t="s">
        <v>14</v>
      </c>
      <c r="K9" s="127" t="s">
        <v>15</v>
      </c>
      <c r="L9" s="16"/>
    </row>
    <row r="10" spans="1:256" ht="69.400000000000006" customHeight="1" x14ac:dyDescent="0.2">
      <c r="A10" s="1"/>
      <c r="B10" s="128"/>
      <c r="C10" s="128"/>
      <c r="D10" s="128"/>
      <c r="E10" s="128"/>
      <c r="F10" s="128"/>
      <c r="G10" s="128"/>
      <c r="H10" s="128"/>
      <c r="I10" s="129"/>
      <c r="J10" s="127"/>
      <c r="K10" s="127"/>
      <c r="L10" s="16"/>
    </row>
    <row r="11" spans="1:256" ht="12" customHeight="1" x14ac:dyDescent="0.2">
      <c r="A11" s="1"/>
      <c r="B11" s="15" t="s">
        <v>16</v>
      </c>
      <c r="C11" s="15">
        <v>2</v>
      </c>
      <c r="D11" s="15">
        <v>3</v>
      </c>
      <c r="E11" s="15">
        <v>4</v>
      </c>
      <c r="F11" s="15">
        <v>5</v>
      </c>
      <c r="G11" s="15">
        <v>6</v>
      </c>
      <c r="H11" s="15">
        <v>7</v>
      </c>
      <c r="I11" s="15">
        <v>8</v>
      </c>
      <c r="J11" s="15">
        <v>9</v>
      </c>
      <c r="K11" s="15">
        <v>10</v>
      </c>
      <c r="L11" s="16"/>
    </row>
    <row r="12" spans="1:256" s="23" customFormat="1" ht="23.25" customHeight="1" x14ac:dyDescent="0.2">
      <c r="A12" s="18"/>
      <c r="B12" s="19" t="s">
        <v>17</v>
      </c>
      <c r="C12" s="19" t="s">
        <v>18</v>
      </c>
      <c r="D12" s="19"/>
      <c r="E12" s="19"/>
      <c r="F12" s="20">
        <f>F13</f>
        <v>12916132.49</v>
      </c>
      <c r="G12" s="21">
        <f>G13</f>
        <v>10422984.800000001</v>
      </c>
      <c r="H12" s="21">
        <f>H13</f>
        <v>2493147.69</v>
      </c>
      <c r="I12" s="76">
        <f>I13</f>
        <v>12055603.520000001</v>
      </c>
      <c r="J12" s="21">
        <f>J13</f>
        <v>93.33756470316294</v>
      </c>
      <c r="K12" s="22"/>
      <c r="L12" s="16"/>
      <c r="IU12" s="4"/>
      <c r="IV12" s="4"/>
    </row>
    <row r="13" spans="1:256" s="23" customFormat="1" ht="22.5" customHeight="1" x14ac:dyDescent="0.2">
      <c r="A13" s="18"/>
      <c r="B13" s="19" t="s">
        <v>19</v>
      </c>
      <c r="C13" s="19" t="s">
        <v>18</v>
      </c>
      <c r="D13" s="19"/>
      <c r="E13" s="19"/>
      <c r="F13" s="20">
        <f>F14+F17+F25+F50+F53+F56+F63+F77</f>
        <v>12916132.49</v>
      </c>
      <c r="G13" s="21">
        <f>G14+G17+G25+G50+G53+G56+G63+G77</f>
        <v>10422984.800000001</v>
      </c>
      <c r="H13" s="21">
        <f>H14+H17+H25+H50+H53+H56+H63+H77</f>
        <v>2493147.69</v>
      </c>
      <c r="I13" s="76">
        <f>I14+I17+I25+I50+I53+I56+I63+I77</f>
        <v>12055603.520000001</v>
      </c>
      <c r="J13" s="21">
        <f>I13/F13*100</f>
        <v>93.33756470316294</v>
      </c>
      <c r="K13" s="22"/>
      <c r="L13" s="16"/>
      <c r="IU13" s="4"/>
      <c r="IV13" s="4"/>
    </row>
    <row r="14" spans="1:256" s="25" customFormat="1" ht="15.75" customHeight="1" x14ac:dyDescent="0.2">
      <c r="A14" s="24"/>
      <c r="B14" s="19"/>
      <c r="C14" s="19" t="s">
        <v>20</v>
      </c>
      <c r="D14" s="19"/>
      <c r="E14" s="19"/>
      <c r="F14" s="20">
        <f t="shared" ref="F14:J15" si="0">F15</f>
        <v>20000</v>
      </c>
      <c r="G14" s="21">
        <f t="shared" si="0"/>
        <v>20000</v>
      </c>
      <c r="H14" s="21">
        <f t="shared" si="0"/>
        <v>0</v>
      </c>
      <c r="I14" s="76">
        <f t="shared" si="0"/>
        <v>605</v>
      </c>
      <c r="J14" s="21">
        <f t="shared" si="0"/>
        <v>3.0249999999999999</v>
      </c>
      <c r="K14" s="22"/>
      <c r="L14" s="16"/>
      <c r="IU14" s="4"/>
      <c r="IV14" s="4"/>
    </row>
    <row r="15" spans="1:256" ht="18" customHeight="1" x14ac:dyDescent="0.2">
      <c r="A15" s="1"/>
      <c r="B15" s="19" t="s">
        <v>21</v>
      </c>
      <c r="C15" s="19" t="s">
        <v>22</v>
      </c>
      <c r="D15" s="19"/>
      <c r="E15" s="19"/>
      <c r="F15" s="20">
        <f t="shared" si="0"/>
        <v>20000</v>
      </c>
      <c r="G15" s="21">
        <f t="shared" si="0"/>
        <v>20000</v>
      </c>
      <c r="H15" s="21">
        <f t="shared" si="0"/>
        <v>0</v>
      </c>
      <c r="I15" s="76">
        <f t="shared" si="0"/>
        <v>605</v>
      </c>
      <c r="J15" s="21">
        <f t="shared" si="0"/>
        <v>3.0249999999999999</v>
      </c>
      <c r="L15" s="16"/>
    </row>
    <row r="16" spans="1:256" ht="36.75" customHeight="1" x14ac:dyDescent="0.2">
      <c r="A16" s="1"/>
      <c r="B16" s="26"/>
      <c r="C16" s="26"/>
      <c r="D16" s="27" t="s">
        <v>23</v>
      </c>
      <c r="E16" s="27" t="s">
        <v>24</v>
      </c>
      <c r="F16" s="28">
        <f>G16+H16</f>
        <v>20000</v>
      </c>
      <c r="G16" s="29">
        <v>20000</v>
      </c>
      <c r="H16" s="29">
        <v>0</v>
      </c>
      <c r="I16" s="99">
        <v>605</v>
      </c>
      <c r="J16" s="30">
        <f>I16/F16*100</f>
        <v>3.0249999999999999</v>
      </c>
      <c r="K16" s="89" t="s">
        <v>214</v>
      </c>
      <c r="L16" s="16"/>
    </row>
    <row r="17" spans="1:256" s="25" customFormat="1" ht="21" customHeight="1" x14ac:dyDescent="0.2">
      <c r="A17" s="24"/>
      <c r="B17" s="26"/>
      <c r="C17" s="103" t="s">
        <v>25</v>
      </c>
      <c r="D17" s="31"/>
      <c r="E17" s="27"/>
      <c r="F17" s="20">
        <f>F18+F23</f>
        <v>4039875</v>
      </c>
      <c r="G17" s="21">
        <f>G18+G23</f>
        <v>3094040</v>
      </c>
      <c r="H17" s="21">
        <f>H18+H23</f>
        <v>945835</v>
      </c>
      <c r="I17" s="76">
        <f>I18+I23</f>
        <v>3886614.3000000003</v>
      </c>
      <c r="J17" s="21">
        <f>I17/F17*100</f>
        <v>96.206300937529008</v>
      </c>
      <c r="K17" s="22"/>
      <c r="L17" s="16"/>
      <c r="IU17" s="4"/>
      <c r="IV17" s="4"/>
    </row>
    <row r="18" spans="1:256" ht="33" customHeight="1" x14ac:dyDescent="0.2">
      <c r="A18" s="1"/>
      <c r="B18" s="19" t="s">
        <v>26</v>
      </c>
      <c r="C18" s="19" t="s">
        <v>27</v>
      </c>
      <c r="D18" s="19"/>
      <c r="E18" s="19"/>
      <c r="F18" s="20">
        <f>F19</f>
        <v>3489875</v>
      </c>
      <c r="G18" s="21">
        <f>G19</f>
        <v>2544040</v>
      </c>
      <c r="H18" s="21">
        <f>H19</f>
        <v>945835</v>
      </c>
      <c r="I18" s="76">
        <f>I19</f>
        <v>3377540.3800000004</v>
      </c>
      <c r="J18" s="21">
        <f>J19</f>
        <v>96.781127690819886</v>
      </c>
      <c r="K18" s="147" t="s">
        <v>215</v>
      </c>
      <c r="L18" s="16"/>
    </row>
    <row r="19" spans="1:256" ht="119.25" customHeight="1" x14ac:dyDescent="0.2">
      <c r="A19" s="1"/>
      <c r="B19" s="26"/>
      <c r="C19" s="26"/>
      <c r="D19" s="27" t="s">
        <v>28</v>
      </c>
      <c r="E19" s="27" t="s">
        <v>29</v>
      </c>
      <c r="F19" s="28">
        <f>G19+H19</f>
        <v>3489875</v>
      </c>
      <c r="G19" s="29">
        <f>2099040+200000+120000+12000+36000+77000</f>
        <v>2544040</v>
      </c>
      <c r="H19" s="29">
        <f>91000+855000-165</f>
        <v>945835</v>
      </c>
      <c r="I19" s="99">
        <f>2431705.95+945834.43</f>
        <v>3377540.3800000004</v>
      </c>
      <c r="J19" s="30">
        <f>I19/F19*100</f>
        <v>96.781127690819886</v>
      </c>
      <c r="K19" s="148"/>
      <c r="L19" s="16"/>
    </row>
    <row r="20" spans="1:256" ht="21" customHeight="1" x14ac:dyDescent="0.2">
      <c r="A20" s="1"/>
      <c r="B20" s="130" t="s">
        <v>6</v>
      </c>
      <c r="C20" s="130" t="s">
        <v>7</v>
      </c>
      <c r="D20" s="130" t="s">
        <v>8</v>
      </c>
      <c r="E20" s="130" t="s">
        <v>9</v>
      </c>
      <c r="F20" s="130" t="s">
        <v>10</v>
      </c>
      <c r="G20" s="130" t="s">
        <v>11</v>
      </c>
      <c r="H20" s="130" t="s">
        <v>12</v>
      </c>
      <c r="I20" s="132" t="s">
        <v>13</v>
      </c>
      <c r="J20" s="134" t="s">
        <v>14</v>
      </c>
      <c r="K20" s="134" t="s">
        <v>15</v>
      </c>
      <c r="L20" s="16"/>
    </row>
    <row r="21" spans="1:256" ht="69.400000000000006" customHeight="1" x14ac:dyDescent="0.2">
      <c r="A21" s="1"/>
      <c r="B21" s="131"/>
      <c r="C21" s="131"/>
      <c r="D21" s="131"/>
      <c r="E21" s="131"/>
      <c r="F21" s="131"/>
      <c r="G21" s="131"/>
      <c r="H21" s="131"/>
      <c r="I21" s="133"/>
      <c r="J21" s="135"/>
      <c r="K21" s="135"/>
      <c r="L21" s="16"/>
    </row>
    <row r="22" spans="1:256" ht="12" customHeight="1" x14ac:dyDescent="0.2">
      <c r="A22" s="1"/>
      <c r="B22" s="15" t="s">
        <v>16</v>
      </c>
      <c r="C22" s="15">
        <v>2</v>
      </c>
      <c r="D22" s="15">
        <v>3</v>
      </c>
      <c r="E22" s="15">
        <v>4</v>
      </c>
      <c r="F22" s="15">
        <v>5</v>
      </c>
      <c r="G22" s="15">
        <v>6</v>
      </c>
      <c r="H22" s="15">
        <v>7</v>
      </c>
      <c r="I22" s="15">
        <v>8</v>
      </c>
      <c r="J22" s="15">
        <v>9</v>
      </c>
      <c r="K22" s="15">
        <v>10</v>
      </c>
      <c r="L22" s="16"/>
    </row>
    <row r="23" spans="1:256" ht="18" customHeight="1" x14ac:dyDescent="0.2">
      <c r="A23" s="1"/>
      <c r="B23" s="19" t="s">
        <v>30</v>
      </c>
      <c r="C23" s="19" t="s">
        <v>31</v>
      </c>
      <c r="D23" s="19"/>
      <c r="E23" s="19"/>
      <c r="F23" s="20">
        <f>F24</f>
        <v>550000</v>
      </c>
      <c r="G23" s="21">
        <f>G24</f>
        <v>550000</v>
      </c>
      <c r="H23" s="21">
        <f>H24</f>
        <v>0</v>
      </c>
      <c r="I23" s="76">
        <f>I24</f>
        <v>509073.91999999998</v>
      </c>
      <c r="J23" s="21">
        <f>J24</f>
        <v>92.558894545454535</v>
      </c>
      <c r="K23" s="149" t="s">
        <v>180</v>
      </c>
      <c r="L23" s="16"/>
    </row>
    <row r="24" spans="1:256" ht="31.5" customHeight="1" x14ac:dyDescent="0.2">
      <c r="A24" s="1"/>
      <c r="B24" s="26"/>
      <c r="C24" s="26"/>
      <c r="D24" s="27" t="s">
        <v>28</v>
      </c>
      <c r="E24" s="27" t="str">
        <f>E19</f>
        <v>рішення Білозірської сільської ради  від  22.12.2020 року № 4-23/VIII,   22.12.2021 № 25-18/VIII, 30.01.2023 №46-4/VIII, 28.02.2023 № 47-3/VIII</v>
      </c>
      <c r="F24" s="28">
        <f>G24+H24</f>
        <v>550000</v>
      </c>
      <c r="G24" s="29">
        <f>500000+50000</f>
        <v>550000</v>
      </c>
      <c r="H24" s="29">
        <v>0</v>
      </c>
      <c r="I24" s="99">
        <v>509073.91999999998</v>
      </c>
      <c r="J24" s="30">
        <f>I24/F24*100</f>
        <v>92.558894545454535</v>
      </c>
      <c r="K24" s="150"/>
      <c r="L24" s="16"/>
    </row>
    <row r="25" spans="1:256" ht="23.25" customHeight="1" x14ac:dyDescent="0.2">
      <c r="A25" s="1"/>
      <c r="B25" s="26"/>
      <c r="C25" s="103" t="s">
        <v>32</v>
      </c>
      <c r="D25" s="31"/>
      <c r="E25" s="27"/>
      <c r="F25" s="20">
        <f>F26+F28+F30+F32+F37+F39+F41+F43</f>
        <v>5158088</v>
      </c>
      <c r="G25" s="21">
        <f>G26+G28+G30+G32+G37+G39+G41+G43</f>
        <v>5158088</v>
      </c>
      <c r="H25" s="21">
        <f>H26+H28+H30+H32+H37+H39+H41+H43</f>
        <v>0</v>
      </c>
      <c r="I25" s="76">
        <f>I26+I28+I30+I32+I37+I39+I41+I43</f>
        <v>4885197.4000000004</v>
      </c>
      <c r="J25" s="21">
        <f>I25/F25*100</f>
        <v>94.709462110766623</v>
      </c>
      <c r="K25" s="22"/>
      <c r="L25" s="16"/>
    </row>
    <row r="26" spans="1:256" ht="18" customHeight="1" x14ac:dyDescent="0.2">
      <c r="A26" s="1"/>
      <c r="B26" s="19" t="s">
        <v>33</v>
      </c>
      <c r="C26" s="19" t="s">
        <v>34</v>
      </c>
      <c r="D26" s="19"/>
      <c r="E26" s="19"/>
      <c r="F26" s="20">
        <f>F27</f>
        <v>1500</v>
      </c>
      <c r="G26" s="21">
        <f>G27</f>
        <v>1500</v>
      </c>
      <c r="H26" s="21">
        <f>H27</f>
        <v>0</v>
      </c>
      <c r="I26" s="76">
        <f>I27</f>
        <v>1020</v>
      </c>
      <c r="J26" s="21">
        <f>J27</f>
        <v>68</v>
      </c>
      <c r="L26" s="16"/>
    </row>
    <row r="27" spans="1:256" ht="73.5" customHeight="1" x14ac:dyDescent="0.2">
      <c r="A27" s="1"/>
      <c r="B27" s="26"/>
      <c r="C27" s="26"/>
      <c r="D27" s="27" t="s">
        <v>35</v>
      </c>
      <c r="E27" s="27" t="s">
        <v>36</v>
      </c>
      <c r="F27" s="28">
        <f>G27+H27</f>
        <v>1500</v>
      </c>
      <c r="G27" s="29">
        <f>6000-4500</f>
        <v>1500</v>
      </c>
      <c r="H27" s="29">
        <v>0</v>
      </c>
      <c r="I27" s="99">
        <v>1020</v>
      </c>
      <c r="J27" s="30">
        <f>I27/F27*100</f>
        <v>68</v>
      </c>
      <c r="K27" s="89" t="s">
        <v>181</v>
      </c>
      <c r="L27" s="16"/>
    </row>
    <row r="28" spans="1:256" ht="30.75" customHeight="1" x14ac:dyDescent="0.2">
      <c r="A28" s="1"/>
      <c r="B28" s="19" t="s">
        <v>37</v>
      </c>
      <c r="C28" s="19" t="s">
        <v>38</v>
      </c>
      <c r="D28" s="19"/>
      <c r="E28" s="19"/>
      <c r="F28" s="20">
        <f>F29</f>
        <v>500000</v>
      </c>
      <c r="G28" s="21">
        <f>G29</f>
        <v>500000</v>
      </c>
      <c r="H28" s="21">
        <f>H29</f>
        <v>0</v>
      </c>
      <c r="I28" s="76">
        <f>I29</f>
        <v>499970</v>
      </c>
      <c r="J28" s="91">
        <f>J29</f>
        <v>99.994</v>
      </c>
      <c r="K28" s="92"/>
      <c r="L28" s="16"/>
    </row>
    <row r="29" spans="1:256" ht="93" customHeight="1" x14ac:dyDescent="0.2">
      <c r="A29" s="1"/>
      <c r="B29" s="26"/>
      <c r="C29" s="26"/>
      <c r="D29" s="27" t="s">
        <v>35</v>
      </c>
      <c r="E29" s="27" t="str">
        <f>E27</f>
        <v>рішення Білозірської сільської ради  від 22.12.2020.№ 4-36/VIII, зміни від 24.02.2021.№8-18/VІІI 30.11.2021.№ 23-7/VІІI, 22.12.2021.№ 25-25/VІІI  31.07.2024.№ 75-5/VIII,   рішення ВК 08.08.2022 №107</v>
      </c>
      <c r="F29" s="28">
        <f>G29+H29</f>
        <v>500000</v>
      </c>
      <c r="G29" s="29">
        <f>400000+50000+50000</f>
        <v>500000</v>
      </c>
      <c r="H29" s="29">
        <v>0</v>
      </c>
      <c r="I29" s="99">
        <v>499970</v>
      </c>
      <c r="J29" s="93">
        <f>I29/F29*100</f>
        <v>99.994</v>
      </c>
      <c r="K29" s="94" t="s">
        <v>182</v>
      </c>
      <c r="L29" s="16"/>
    </row>
    <row r="30" spans="1:256" ht="29.25" customHeight="1" x14ac:dyDescent="0.2">
      <c r="A30" s="1"/>
      <c r="B30" s="19" t="s">
        <v>39</v>
      </c>
      <c r="C30" s="19" t="s">
        <v>40</v>
      </c>
      <c r="D30" s="19"/>
      <c r="E30" s="19"/>
      <c r="F30" s="20">
        <f>F31</f>
        <v>80000</v>
      </c>
      <c r="G30" s="21">
        <f>G31</f>
        <v>80000</v>
      </c>
      <c r="H30" s="21">
        <f>H31</f>
        <v>0</v>
      </c>
      <c r="I30" s="76">
        <f>I31</f>
        <v>76678.34</v>
      </c>
      <c r="J30" s="21">
        <f>J31</f>
        <v>95.847925000000004</v>
      </c>
      <c r="L30" s="16"/>
    </row>
    <row r="31" spans="1:256" ht="84" customHeight="1" x14ac:dyDescent="0.2">
      <c r="A31" s="1"/>
      <c r="B31" s="26"/>
      <c r="C31" s="26"/>
      <c r="D31" s="27" t="s">
        <v>35</v>
      </c>
      <c r="E31" s="27" t="str">
        <f>E27</f>
        <v>рішення Білозірської сільської ради  від 22.12.2020.№ 4-36/VIII, зміни від 24.02.2021.№8-18/VІІI 30.11.2021.№ 23-7/VІІI, 22.12.2021.№ 25-25/VІІI  31.07.2024.№ 75-5/VIII,   рішення ВК 08.08.2022 №107</v>
      </c>
      <c r="F31" s="28">
        <f>G31+H31</f>
        <v>80000</v>
      </c>
      <c r="G31" s="29">
        <f>50000+30000</f>
        <v>80000</v>
      </c>
      <c r="H31" s="29">
        <v>0</v>
      </c>
      <c r="I31" s="99">
        <v>76678.34</v>
      </c>
      <c r="J31" s="30">
        <f>I31/F31*100</f>
        <v>95.847925000000004</v>
      </c>
      <c r="K31" s="88" t="s">
        <v>183</v>
      </c>
      <c r="L31" s="16"/>
    </row>
    <row r="32" spans="1:256" ht="54" customHeight="1" x14ac:dyDescent="0.2">
      <c r="A32" s="1"/>
      <c r="B32" s="19" t="s">
        <v>41</v>
      </c>
      <c r="C32" s="19" t="s">
        <v>42</v>
      </c>
      <c r="D32" s="19"/>
      <c r="E32" s="19"/>
      <c r="F32" s="20">
        <f>F36</f>
        <v>200000</v>
      </c>
      <c r="G32" s="21">
        <f>G36</f>
        <v>200000</v>
      </c>
      <c r="H32" s="21">
        <f>H36</f>
        <v>0</v>
      </c>
      <c r="I32" s="76">
        <f>I36</f>
        <v>155340</v>
      </c>
      <c r="J32" s="21">
        <f>J36</f>
        <v>77.669999999999987</v>
      </c>
      <c r="K32" s="88"/>
      <c r="L32" s="16"/>
    </row>
    <row r="33" spans="1:256" ht="21" customHeight="1" x14ac:dyDescent="0.2">
      <c r="A33" s="1"/>
      <c r="B33" s="128" t="s">
        <v>6</v>
      </c>
      <c r="C33" s="128" t="s">
        <v>7</v>
      </c>
      <c r="D33" s="128" t="s">
        <v>8</v>
      </c>
      <c r="E33" s="128" t="s">
        <v>9</v>
      </c>
      <c r="F33" s="128" t="s">
        <v>10</v>
      </c>
      <c r="G33" s="128" t="s">
        <v>11</v>
      </c>
      <c r="H33" s="128" t="s">
        <v>12</v>
      </c>
      <c r="I33" s="129" t="s">
        <v>13</v>
      </c>
      <c r="J33" s="127" t="s">
        <v>14</v>
      </c>
      <c r="K33" s="127" t="s">
        <v>15</v>
      </c>
      <c r="L33" s="16"/>
    </row>
    <row r="34" spans="1:256" ht="69.400000000000006" customHeight="1" x14ac:dyDescent="0.2">
      <c r="A34" s="1"/>
      <c r="B34" s="128"/>
      <c r="C34" s="128"/>
      <c r="D34" s="128"/>
      <c r="E34" s="128"/>
      <c r="F34" s="128"/>
      <c r="G34" s="128"/>
      <c r="H34" s="128"/>
      <c r="I34" s="129"/>
      <c r="J34" s="127"/>
      <c r="K34" s="127"/>
      <c r="L34" s="16"/>
    </row>
    <row r="35" spans="1:256" ht="12" customHeight="1" x14ac:dyDescent="0.2">
      <c r="A35" s="1"/>
      <c r="B35" s="15" t="s">
        <v>16</v>
      </c>
      <c r="C35" s="15">
        <v>2</v>
      </c>
      <c r="D35" s="15">
        <v>3</v>
      </c>
      <c r="E35" s="15">
        <v>4</v>
      </c>
      <c r="F35" s="15">
        <v>5</v>
      </c>
      <c r="G35" s="15">
        <v>6</v>
      </c>
      <c r="H35" s="15">
        <v>7</v>
      </c>
      <c r="I35" s="15">
        <v>8</v>
      </c>
      <c r="J35" s="15">
        <v>9</v>
      </c>
      <c r="K35" s="15">
        <v>10</v>
      </c>
      <c r="L35" s="16"/>
    </row>
    <row r="36" spans="1:256" ht="55.5" customHeight="1" x14ac:dyDescent="0.2">
      <c r="A36" s="1"/>
      <c r="B36" s="26"/>
      <c r="C36" s="26"/>
      <c r="D36" s="27" t="s">
        <v>43</v>
      </c>
      <c r="E36" s="27" t="s">
        <v>44</v>
      </c>
      <c r="F36" s="28">
        <f>G36</f>
        <v>200000</v>
      </c>
      <c r="G36" s="29">
        <v>200000</v>
      </c>
      <c r="H36" s="29">
        <v>0</v>
      </c>
      <c r="I36" s="99">
        <f>158631-3291</f>
        <v>155340</v>
      </c>
      <c r="J36" s="30">
        <f>I36/F36*100</f>
        <v>77.669999999999987</v>
      </c>
      <c r="K36" s="88" t="s">
        <v>216</v>
      </c>
      <c r="L36" s="16"/>
    </row>
    <row r="37" spans="1:256" ht="77.25" customHeight="1" x14ac:dyDescent="0.2">
      <c r="A37" s="1"/>
      <c r="B37" s="19" t="s">
        <v>45</v>
      </c>
      <c r="C37" s="19" t="s">
        <v>46</v>
      </c>
      <c r="D37" s="19"/>
      <c r="E37" s="19"/>
      <c r="F37" s="20">
        <f>F38</f>
        <v>3607588</v>
      </c>
      <c r="G37" s="21">
        <f>G38</f>
        <v>3607588</v>
      </c>
      <c r="H37" s="21">
        <f>H38</f>
        <v>0</v>
      </c>
      <c r="I37" s="76">
        <f>I38</f>
        <v>3562140.23</v>
      </c>
      <c r="J37" s="21">
        <f>J38</f>
        <v>98.740217286452889</v>
      </c>
      <c r="K37" s="151" t="s">
        <v>217</v>
      </c>
      <c r="L37" s="16"/>
    </row>
    <row r="38" spans="1:256" ht="190.5" customHeight="1" x14ac:dyDescent="0.2">
      <c r="A38" s="1"/>
      <c r="B38" s="26"/>
      <c r="C38" s="26"/>
      <c r="D38" s="27" t="s">
        <v>47</v>
      </c>
      <c r="E38" s="27" t="s">
        <v>48</v>
      </c>
      <c r="F38" s="28">
        <f>G38+H38</f>
        <v>3607588</v>
      </c>
      <c r="G38" s="29">
        <f>3402360+75000+41800+53428+35000</f>
        <v>3607588</v>
      </c>
      <c r="H38" s="29">
        <v>0</v>
      </c>
      <c r="I38" s="99">
        <f>3612140.23-50000</f>
        <v>3562140.23</v>
      </c>
      <c r="J38" s="30">
        <f>I38/F38*100</f>
        <v>98.740217286452889</v>
      </c>
      <c r="K38" s="152"/>
      <c r="L38" s="16"/>
    </row>
    <row r="39" spans="1:256" ht="41.25" hidden="1" customHeight="1" x14ac:dyDescent="0.2">
      <c r="A39" s="1"/>
      <c r="B39" s="19" t="s">
        <v>49</v>
      </c>
      <c r="C39" s="19" t="s">
        <v>50</v>
      </c>
      <c r="D39" s="27"/>
      <c r="E39" s="27"/>
      <c r="F39" s="20">
        <f>F40</f>
        <v>0</v>
      </c>
      <c r="G39" s="21">
        <f>G40</f>
        <v>0</v>
      </c>
      <c r="H39" s="21">
        <f>H40</f>
        <v>0</v>
      </c>
      <c r="I39" s="99"/>
      <c r="J39" s="32"/>
      <c r="K39" s="22"/>
      <c r="L39" s="16"/>
    </row>
    <row r="40" spans="1:256" s="37" customFormat="1" ht="9" hidden="1" customHeight="1" x14ac:dyDescent="0.2">
      <c r="A40" s="33"/>
      <c r="B40" s="26"/>
      <c r="C40" s="26"/>
      <c r="D40" s="27" t="s">
        <v>51</v>
      </c>
      <c r="E40" s="27" t="s">
        <v>52</v>
      </c>
      <c r="F40" s="28">
        <f>G40+H40</f>
        <v>0</v>
      </c>
      <c r="G40" s="29">
        <f>80000-30000-50000</f>
        <v>0</v>
      </c>
      <c r="H40" s="21">
        <v>0</v>
      </c>
      <c r="I40" s="100"/>
      <c r="J40" s="34"/>
      <c r="K40" s="35"/>
      <c r="L40" s="36"/>
      <c r="IU40" s="4"/>
      <c r="IV40" s="4"/>
    </row>
    <row r="41" spans="1:256" ht="75.2" customHeight="1" x14ac:dyDescent="0.2">
      <c r="A41" s="1"/>
      <c r="B41" s="19" t="s">
        <v>53</v>
      </c>
      <c r="C41" s="19" t="s">
        <v>54</v>
      </c>
      <c r="D41" s="19"/>
      <c r="E41" s="19"/>
      <c r="F41" s="20">
        <f>F42</f>
        <v>285000</v>
      </c>
      <c r="G41" s="21">
        <f>G42</f>
        <v>285000</v>
      </c>
      <c r="H41" s="21">
        <f>H42</f>
        <v>0</v>
      </c>
      <c r="I41" s="76">
        <f>I42</f>
        <v>239281.83</v>
      </c>
      <c r="J41" s="21">
        <f>J42</f>
        <v>83.958536842105261</v>
      </c>
      <c r="L41" s="16"/>
    </row>
    <row r="42" spans="1:256" ht="84.75" customHeight="1" x14ac:dyDescent="0.2">
      <c r="A42" s="1"/>
      <c r="B42" s="26"/>
      <c r="C42" s="26"/>
      <c r="D42" s="27" t="s">
        <v>35</v>
      </c>
      <c r="E42" s="27" t="str">
        <f>E31</f>
        <v>рішення Білозірської сільської ради  від 22.12.2020.№ 4-36/VIII, зміни від 24.02.2021.№8-18/VІІI 30.11.2021.№ 23-7/VІІI, 22.12.2021.№ 25-25/VІІI  31.07.2024.№ 75-5/VIII,   рішення ВК 08.08.2022 №107</v>
      </c>
      <c r="F42" s="20">
        <f>G42+H42</f>
        <v>285000</v>
      </c>
      <c r="G42" s="29">
        <f>300000-15000</f>
        <v>285000</v>
      </c>
      <c r="H42" s="29">
        <v>0</v>
      </c>
      <c r="I42" s="99">
        <v>239281.83</v>
      </c>
      <c r="J42" s="30">
        <f>I42/F42*100</f>
        <v>83.958536842105261</v>
      </c>
      <c r="K42" s="88" t="s">
        <v>220</v>
      </c>
      <c r="L42" s="16"/>
    </row>
    <row r="43" spans="1:256" ht="20.25" customHeight="1" x14ac:dyDescent="0.2">
      <c r="A43" s="1"/>
      <c r="B43" s="19" t="s">
        <v>55</v>
      </c>
      <c r="C43" s="19" t="s">
        <v>56</v>
      </c>
      <c r="D43" s="19"/>
      <c r="E43" s="19"/>
      <c r="F43" s="20">
        <f>F47+F49+F48</f>
        <v>484000</v>
      </c>
      <c r="G43" s="20">
        <f>G47+G49+G48</f>
        <v>484000</v>
      </c>
      <c r="H43" s="20">
        <f>H47+H49+H48</f>
        <v>0</v>
      </c>
      <c r="I43" s="101">
        <f>I47+I49+I48</f>
        <v>350767</v>
      </c>
      <c r="J43" s="21">
        <f>I43/F43*100</f>
        <v>72.47252066115702</v>
      </c>
      <c r="K43" s="22"/>
      <c r="L43" s="16"/>
    </row>
    <row r="44" spans="1:256" ht="21" customHeight="1" x14ac:dyDescent="0.2">
      <c r="A44" s="1"/>
      <c r="B44" s="128" t="s">
        <v>6</v>
      </c>
      <c r="C44" s="128" t="s">
        <v>7</v>
      </c>
      <c r="D44" s="128" t="s">
        <v>8</v>
      </c>
      <c r="E44" s="128" t="s">
        <v>9</v>
      </c>
      <c r="F44" s="128" t="s">
        <v>10</v>
      </c>
      <c r="G44" s="128" t="s">
        <v>11</v>
      </c>
      <c r="H44" s="128" t="s">
        <v>12</v>
      </c>
      <c r="I44" s="129" t="s">
        <v>13</v>
      </c>
      <c r="J44" s="127" t="s">
        <v>14</v>
      </c>
      <c r="K44" s="127" t="s">
        <v>15</v>
      </c>
      <c r="L44" s="16"/>
    </row>
    <row r="45" spans="1:256" ht="69.400000000000006" customHeight="1" x14ac:dyDescent="0.2">
      <c r="A45" s="1"/>
      <c r="B45" s="128"/>
      <c r="C45" s="128"/>
      <c r="D45" s="128"/>
      <c r="E45" s="128"/>
      <c r="F45" s="128"/>
      <c r="G45" s="128"/>
      <c r="H45" s="128"/>
      <c r="I45" s="129"/>
      <c r="J45" s="127"/>
      <c r="K45" s="127"/>
      <c r="L45" s="16"/>
    </row>
    <row r="46" spans="1:256" ht="12" customHeight="1" x14ac:dyDescent="0.2">
      <c r="A46" s="1"/>
      <c r="B46" s="15" t="s">
        <v>16</v>
      </c>
      <c r="C46" s="15">
        <v>2</v>
      </c>
      <c r="D46" s="15">
        <v>3</v>
      </c>
      <c r="E46" s="15">
        <v>4</v>
      </c>
      <c r="F46" s="15">
        <v>5</v>
      </c>
      <c r="G46" s="15">
        <v>6</v>
      </c>
      <c r="H46" s="15">
        <v>7</v>
      </c>
      <c r="I46" s="15">
        <v>8</v>
      </c>
      <c r="J46" s="15">
        <v>9</v>
      </c>
      <c r="K46" s="15">
        <v>10</v>
      </c>
      <c r="L46" s="16"/>
    </row>
    <row r="47" spans="1:256" ht="96" customHeight="1" x14ac:dyDescent="0.2">
      <c r="A47" s="1"/>
      <c r="B47" s="26"/>
      <c r="C47" s="26"/>
      <c r="D47" s="27" t="s">
        <v>35</v>
      </c>
      <c r="E47" s="27" t="str">
        <f>E31</f>
        <v>рішення Білозірської сільської ради  від 22.12.2020.№ 4-36/VIII, зміни від 24.02.2021.№8-18/VІІI 30.11.2021.№ 23-7/VІІI, 22.12.2021.№ 25-25/VІІI  31.07.2024.№ 75-5/VIII,   рішення ВК 08.08.2022 №107</v>
      </c>
      <c r="F47" s="28">
        <f>G47+H47</f>
        <v>280824</v>
      </c>
      <c r="G47" s="29">
        <f>70000+100000+60000+50824</f>
        <v>280824</v>
      </c>
      <c r="H47" s="29">
        <v>0</v>
      </c>
      <c r="I47" s="99">
        <f>261767-19176</f>
        <v>242591</v>
      </c>
      <c r="J47" s="30">
        <f>I47/F47*100</f>
        <v>86.385422898327775</v>
      </c>
      <c r="K47" s="22" t="s">
        <v>218</v>
      </c>
      <c r="L47" s="16"/>
    </row>
    <row r="48" spans="1:256" ht="86.25" customHeight="1" x14ac:dyDescent="0.2">
      <c r="A48" s="1"/>
      <c r="B48" s="26"/>
      <c r="C48" s="26"/>
      <c r="D48" s="27" t="s">
        <v>57</v>
      </c>
      <c r="E48" s="27" t="s">
        <v>58</v>
      </c>
      <c r="F48" s="28">
        <f>G48+H48</f>
        <v>19176</v>
      </c>
      <c r="G48" s="29">
        <v>19176</v>
      </c>
      <c r="H48" s="29">
        <v>0</v>
      </c>
      <c r="I48" s="99">
        <v>19176</v>
      </c>
      <c r="J48" s="30">
        <f>I48/F48*100</f>
        <v>100</v>
      </c>
      <c r="K48" s="22" t="s">
        <v>219</v>
      </c>
      <c r="L48" s="16"/>
    </row>
    <row r="49" spans="1:256" ht="115.5" customHeight="1" x14ac:dyDescent="0.2">
      <c r="A49" s="1"/>
      <c r="B49" s="26"/>
      <c r="C49" s="26"/>
      <c r="D49" s="27" t="s">
        <v>59</v>
      </c>
      <c r="E49" s="27" t="s">
        <v>60</v>
      </c>
      <c r="F49" s="28">
        <f>G49+H49</f>
        <v>184000</v>
      </c>
      <c r="G49" s="29">
        <f>150000+80000+185000-60000+50000-221000</f>
        <v>184000</v>
      </c>
      <c r="H49" s="29">
        <v>0</v>
      </c>
      <c r="I49" s="99">
        <v>89000</v>
      </c>
      <c r="J49" s="30">
        <f>I49/F49*100</f>
        <v>48.369565217391305</v>
      </c>
      <c r="K49" s="53" t="s">
        <v>221</v>
      </c>
      <c r="L49" s="16"/>
    </row>
    <row r="50" spans="1:256" s="43" customFormat="1" ht="13.5" customHeight="1" x14ac:dyDescent="0.2">
      <c r="A50" s="38"/>
      <c r="B50" s="15"/>
      <c r="C50" s="103" t="s">
        <v>61</v>
      </c>
      <c r="D50" s="31"/>
      <c r="E50" s="15"/>
      <c r="F50" s="39">
        <f t="shared" ref="F50:J51" si="1">F51</f>
        <v>19100</v>
      </c>
      <c r="G50" s="40">
        <f t="shared" si="1"/>
        <v>19100</v>
      </c>
      <c r="H50" s="40">
        <f t="shared" si="1"/>
        <v>0</v>
      </c>
      <c r="I50" s="76">
        <f t="shared" si="1"/>
        <v>19100</v>
      </c>
      <c r="J50" s="40">
        <f t="shared" si="1"/>
        <v>100</v>
      </c>
      <c r="K50" s="41"/>
      <c r="L50" s="42"/>
      <c r="IU50" s="4"/>
      <c r="IV50" s="4"/>
    </row>
    <row r="51" spans="1:256" s="43" customFormat="1" ht="22.5" customHeight="1" x14ac:dyDescent="0.2">
      <c r="A51" s="38"/>
      <c r="B51" s="19" t="s">
        <v>62</v>
      </c>
      <c r="C51" s="19" t="s">
        <v>63</v>
      </c>
      <c r="D51" s="19"/>
      <c r="E51" s="19"/>
      <c r="F51" s="39">
        <f t="shared" si="1"/>
        <v>19100</v>
      </c>
      <c r="G51" s="40">
        <f t="shared" si="1"/>
        <v>19100</v>
      </c>
      <c r="H51" s="40">
        <f t="shared" si="1"/>
        <v>0</v>
      </c>
      <c r="I51" s="76">
        <f t="shared" si="1"/>
        <v>19100</v>
      </c>
      <c r="J51" s="40">
        <f t="shared" si="1"/>
        <v>100</v>
      </c>
      <c r="L51" s="42"/>
      <c r="IU51" s="4"/>
      <c r="IV51" s="4"/>
    </row>
    <row r="52" spans="1:256" s="43" customFormat="1" ht="47.25" customHeight="1" x14ac:dyDescent="0.2">
      <c r="A52" s="38"/>
      <c r="B52" s="44"/>
      <c r="C52" s="44"/>
      <c r="D52" s="27" t="s">
        <v>64</v>
      </c>
      <c r="E52" s="27" t="s">
        <v>65</v>
      </c>
      <c r="F52" s="45">
        <f>G52+H52</f>
        <v>19100</v>
      </c>
      <c r="G52" s="46">
        <f>30000-10900</f>
        <v>19100</v>
      </c>
      <c r="H52" s="46">
        <v>0</v>
      </c>
      <c r="I52" s="99">
        <v>19100</v>
      </c>
      <c r="J52" s="30">
        <f>I52/F52*100</f>
        <v>100</v>
      </c>
      <c r="K52" s="89" t="s">
        <v>222</v>
      </c>
      <c r="L52" s="42"/>
      <c r="IU52" s="4"/>
      <c r="IV52" s="4"/>
    </row>
    <row r="53" spans="1:256" s="43" customFormat="1" ht="14.25" hidden="1" customHeight="1" x14ac:dyDescent="0.2">
      <c r="A53" s="38"/>
      <c r="B53" s="44"/>
      <c r="C53" s="104" t="s">
        <v>66</v>
      </c>
      <c r="D53" s="31"/>
      <c r="E53" s="27"/>
      <c r="F53" s="47">
        <f t="shared" ref="F53:H54" si="2">F54</f>
        <v>0</v>
      </c>
      <c r="G53" s="48">
        <f t="shared" si="2"/>
        <v>0</v>
      </c>
      <c r="H53" s="48">
        <f t="shared" si="2"/>
        <v>0</v>
      </c>
      <c r="I53" s="99"/>
      <c r="J53" s="49"/>
      <c r="K53" s="41"/>
      <c r="L53" s="42"/>
      <c r="IU53" s="4"/>
      <c r="IV53" s="4"/>
    </row>
    <row r="54" spans="1:256" s="43" customFormat="1" ht="29.25" hidden="1" customHeight="1" x14ac:dyDescent="0.2">
      <c r="A54" s="38"/>
      <c r="B54" s="50" t="s">
        <v>67</v>
      </c>
      <c r="C54" s="50" t="s">
        <v>68</v>
      </c>
      <c r="D54" s="19"/>
      <c r="E54" s="19"/>
      <c r="F54" s="47">
        <f t="shared" si="2"/>
        <v>0</v>
      </c>
      <c r="G54" s="48">
        <f t="shared" si="2"/>
        <v>0</v>
      </c>
      <c r="H54" s="48">
        <f t="shared" si="2"/>
        <v>0</v>
      </c>
      <c r="I54" s="99"/>
      <c r="J54" s="49"/>
      <c r="K54" s="41"/>
      <c r="L54" s="42"/>
      <c r="IU54" s="4"/>
      <c r="IV54" s="4"/>
    </row>
    <row r="55" spans="1:256" s="43" customFormat="1" ht="33" hidden="1" customHeight="1" x14ac:dyDescent="0.2">
      <c r="A55" s="38"/>
      <c r="B55" s="44"/>
      <c r="C55" s="44"/>
      <c r="D55" s="27" t="s">
        <v>69</v>
      </c>
      <c r="E55" s="27" t="s">
        <v>70</v>
      </c>
      <c r="F55" s="51">
        <f>G55</f>
        <v>0</v>
      </c>
      <c r="G55" s="52"/>
      <c r="H55" s="52">
        <v>0</v>
      </c>
      <c r="I55" s="99"/>
      <c r="J55" s="49"/>
      <c r="K55" s="41"/>
      <c r="L55" s="42"/>
      <c r="IU55" s="4"/>
      <c r="IV55" s="4"/>
    </row>
    <row r="56" spans="1:256" ht="22.5" customHeight="1" x14ac:dyDescent="0.2">
      <c r="A56" s="1"/>
      <c r="B56" s="26"/>
      <c r="C56" s="103" t="s">
        <v>71</v>
      </c>
      <c r="D56" s="31"/>
      <c r="E56" s="27"/>
      <c r="F56" s="20">
        <f>F60</f>
        <v>1252790</v>
      </c>
      <c r="G56" s="21">
        <f>G60</f>
        <v>1252790</v>
      </c>
      <c r="H56" s="21">
        <f>H60</f>
        <v>0</v>
      </c>
      <c r="I56" s="76">
        <f>I60</f>
        <v>857392</v>
      </c>
      <c r="J56" s="21">
        <f>J60</f>
        <v>68.975970008768897</v>
      </c>
      <c r="K56" s="22"/>
      <c r="L56" s="16"/>
    </row>
    <row r="57" spans="1:256" ht="21" customHeight="1" x14ac:dyDescent="0.2">
      <c r="A57" s="1"/>
      <c r="B57" s="128" t="s">
        <v>6</v>
      </c>
      <c r="C57" s="128" t="s">
        <v>7</v>
      </c>
      <c r="D57" s="128" t="s">
        <v>8</v>
      </c>
      <c r="E57" s="128" t="s">
        <v>9</v>
      </c>
      <c r="F57" s="128" t="s">
        <v>10</v>
      </c>
      <c r="G57" s="128" t="s">
        <v>11</v>
      </c>
      <c r="H57" s="128" t="s">
        <v>12</v>
      </c>
      <c r="I57" s="129" t="s">
        <v>13</v>
      </c>
      <c r="J57" s="127" t="s">
        <v>14</v>
      </c>
      <c r="K57" s="127" t="s">
        <v>15</v>
      </c>
      <c r="L57" s="16"/>
    </row>
    <row r="58" spans="1:256" ht="75.75" customHeight="1" x14ac:dyDescent="0.2">
      <c r="A58" s="1"/>
      <c r="B58" s="128"/>
      <c r="C58" s="128"/>
      <c r="D58" s="128"/>
      <c r="E58" s="128"/>
      <c r="F58" s="128"/>
      <c r="G58" s="128"/>
      <c r="H58" s="128"/>
      <c r="I58" s="129"/>
      <c r="J58" s="127"/>
      <c r="K58" s="127"/>
      <c r="L58" s="16"/>
    </row>
    <row r="59" spans="1:256" ht="12" customHeight="1" x14ac:dyDescent="0.2">
      <c r="A59" s="1"/>
      <c r="B59" s="15" t="s">
        <v>16</v>
      </c>
      <c r="C59" s="15">
        <v>2</v>
      </c>
      <c r="D59" s="15">
        <v>3</v>
      </c>
      <c r="E59" s="15">
        <v>4</v>
      </c>
      <c r="F59" s="15">
        <v>5</v>
      </c>
      <c r="G59" s="15">
        <v>6</v>
      </c>
      <c r="H59" s="15">
        <v>7</v>
      </c>
      <c r="I59" s="15">
        <v>8</v>
      </c>
      <c r="J59" s="15">
        <v>9</v>
      </c>
      <c r="K59" s="15">
        <v>10</v>
      </c>
      <c r="L59" s="16"/>
    </row>
    <row r="60" spans="1:256" ht="27" customHeight="1" x14ac:dyDescent="0.2">
      <c r="A60" s="1"/>
      <c r="B60" s="19" t="s">
        <v>72</v>
      </c>
      <c r="C60" s="19" t="s">
        <v>73</v>
      </c>
      <c r="D60" s="19"/>
      <c r="E60" s="19"/>
      <c r="F60" s="20">
        <f>F61+F62</f>
        <v>1252790</v>
      </c>
      <c r="G60" s="21">
        <f>G61+G62</f>
        <v>1252790</v>
      </c>
      <c r="H60" s="21">
        <f>H61+H62</f>
        <v>0</v>
      </c>
      <c r="I60" s="76">
        <f>I61+I62</f>
        <v>857392</v>
      </c>
      <c r="J60" s="21">
        <f>J61+J62</f>
        <v>68.975970008768897</v>
      </c>
      <c r="K60" s="22"/>
      <c r="L60" s="16"/>
    </row>
    <row r="61" spans="1:256" ht="119.25" customHeight="1" x14ac:dyDescent="0.2">
      <c r="A61" s="1"/>
      <c r="B61" s="26"/>
      <c r="C61" s="26"/>
      <c r="D61" s="27" t="s">
        <v>74</v>
      </c>
      <c r="E61" s="27" t="s">
        <v>75</v>
      </c>
      <c r="F61" s="28">
        <f>G61+H61</f>
        <v>1243030</v>
      </c>
      <c r="G61" s="29">
        <f>1594280-G62+1250000-850000-142000-10500-200000-10500-19520-358970</f>
        <v>1243030</v>
      </c>
      <c r="H61" s="29">
        <v>0</v>
      </c>
      <c r="I61" s="99">
        <v>857392</v>
      </c>
      <c r="J61" s="30">
        <f>I61/F61*100</f>
        <v>68.975970008768897</v>
      </c>
      <c r="K61" s="53" t="s">
        <v>184</v>
      </c>
      <c r="L61" s="16"/>
    </row>
    <row r="62" spans="1:256" ht="79.150000000000006" customHeight="1" x14ac:dyDescent="0.2">
      <c r="A62" s="1"/>
      <c r="B62" s="26"/>
      <c r="C62" s="26"/>
      <c r="D62" s="27" t="s">
        <v>76</v>
      </c>
      <c r="E62" s="27" t="s">
        <v>77</v>
      </c>
      <c r="F62" s="28">
        <f>G62+H62</f>
        <v>9760</v>
      </c>
      <c r="G62" s="29">
        <f>24000+5280-19520</f>
        <v>9760</v>
      </c>
      <c r="H62" s="29">
        <v>0</v>
      </c>
      <c r="I62" s="99">
        <v>0</v>
      </c>
      <c r="J62" s="30">
        <f>I62/F62*100</f>
        <v>0</v>
      </c>
      <c r="K62" s="53" t="s">
        <v>185</v>
      </c>
      <c r="L62" s="16"/>
    </row>
    <row r="63" spans="1:256" ht="13.5" customHeight="1" x14ac:dyDescent="0.2">
      <c r="A63" s="1"/>
      <c r="B63" s="26"/>
      <c r="C63" s="103" t="s">
        <v>78</v>
      </c>
      <c r="D63" s="31"/>
      <c r="E63" s="27"/>
      <c r="F63" s="20">
        <f>F66+F68+F75+F73+F64</f>
        <v>1963312.69</v>
      </c>
      <c r="G63" s="20">
        <f>G66+G68+G75+G73+G64</f>
        <v>416000</v>
      </c>
      <c r="H63" s="20">
        <f>H66+H68+H75+H73+H64</f>
        <v>1547312.69</v>
      </c>
      <c r="I63" s="101">
        <f>I66+I68+I75+I73+I64</f>
        <v>1962418.86</v>
      </c>
      <c r="J63" s="20">
        <f>J66+J68+J75+J73+J64</f>
        <v>499.87476879890698</v>
      </c>
      <c r="K63" s="22"/>
      <c r="L63" s="16"/>
    </row>
    <row r="64" spans="1:256" s="37" customFormat="1" ht="24.75" customHeight="1" x14ac:dyDescent="0.2">
      <c r="A64" s="33"/>
      <c r="B64" s="54" t="s">
        <v>79</v>
      </c>
      <c r="C64" s="105" t="s">
        <v>80</v>
      </c>
      <c r="D64" s="55"/>
      <c r="E64" s="55"/>
      <c r="F64" s="20">
        <f>F65</f>
        <v>68934</v>
      </c>
      <c r="G64" s="20">
        <f>G65</f>
        <v>0</v>
      </c>
      <c r="H64" s="20">
        <f>H65</f>
        <v>68934</v>
      </c>
      <c r="I64" s="101">
        <f>I65</f>
        <v>68934</v>
      </c>
      <c r="J64" s="20">
        <f>J65</f>
        <v>100</v>
      </c>
      <c r="K64" s="35"/>
      <c r="L64" s="36"/>
      <c r="IU64" s="4"/>
      <c r="IV64" s="4"/>
    </row>
    <row r="65" spans="1:256" ht="54" customHeight="1" x14ac:dyDescent="0.2">
      <c r="A65" s="1"/>
      <c r="B65" s="26"/>
      <c r="C65" s="26"/>
      <c r="D65" s="27" t="s">
        <v>74</v>
      </c>
      <c r="E65" s="27" t="s">
        <v>81</v>
      </c>
      <c r="F65" s="28">
        <f>G65+H65</f>
        <v>68934</v>
      </c>
      <c r="G65" s="29">
        <v>0</v>
      </c>
      <c r="H65" s="29">
        <v>68934</v>
      </c>
      <c r="I65" s="99">
        <v>68934</v>
      </c>
      <c r="J65" s="30">
        <f>I65/F65*100</f>
        <v>100</v>
      </c>
      <c r="K65" s="22" t="s">
        <v>223</v>
      </c>
      <c r="L65" s="16"/>
    </row>
    <row r="66" spans="1:256" ht="36.75" customHeight="1" x14ac:dyDescent="0.2">
      <c r="A66" s="1"/>
      <c r="B66" s="19" t="s">
        <v>82</v>
      </c>
      <c r="C66" s="19" t="s">
        <v>83</v>
      </c>
      <c r="D66" s="19"/>
      <c r="E66" s="19"/>
      <c r="F66" s="20">
        <f>F67</f>
        <v>1391000</v>
      </c>
      <c r="G66" s="21">
        <f>G67</f>
        <v>0</v>
      </c>
      <c r="H66" s="21">
        <f>H67</f>
        <v>1391000</v>
      </c>
      <c r="I66" s="76">
        <f>I67</f>
        <v>1390502.04</v>
      </c>
      <c r="J66" s="21">
        <f>J67</f>
        <v>99.964201294033074</v>
      </c>
      <c r="K66" s="22"/>
      <c r="L66" s="16"/>
    </row>
    <row r="67" spans="1:256" ht="96" customHeight="1" x14ac:dyDescent="0.2">
      <c r="A67" s="1"/>
      <c r="B67" s="26"/>
      <c r="C67" s="26"/>
      <c r="D67" s="27" t="s">
        <v>84</v>
      </c>
      <c r="E67" s="27" t="s">
        <v>85</v>
      </c>
      <c r="F67" s="28">
        <f>H67</f>
        <v>1391000</v>
      </c>
      <c r="G67" s="29">
        <v>0</v>
      </c>
      <c r="H67" s="29">
        <f>92000+1300000-50000-43000+92000</f>
        <v>1391000</v>
      </c>
      <c r="I67" s="99">
        <v>1390502.04</v>
      </c>
      <c r="J67" s="30">
        <f>I67/F67*100</f>
        <v>99.964201294033074</v>
      </c>
      <c r="K67" s="53" t="s">
        <v>186</v>
      </c>
      <c r="L67" s="16"/>
    </row>
    <row r="68" spans="1:256" ht="40.5" customHeight="1" x14ac:dyDescent="0.2">
      <c r="A68" s="1"/>
      <c r="B68" s="19" t="s">
        <v>86</v>
      </c>
      <c r="C68" s="19" t="s">
        <v>87</v>
      </c>
      <c r="D68" s="19"/>
      <c r="E68" s="19"/>
      <c r="F68" s="20">
        <f>F72</f>
        <v>444533.69</v>
      </c>
      <c r="G68" s="21">
        <f>G72</f>
        <v>400000</v>
      </c>
      <c r="H68" s="21">
        <f>H72</f>
        <v>44533.69</v>
      </c>
      <c r="I68" s="76">
        <f>I72</f>
        <v>444138</v>
      </c>
      <c r="J68" s="21">
        <f>J72</f>
        <v>99.910987623907658</v>
      </c>
      <c r="K68" s="22"/>
      <c r="L68" s="16"/>
    </row>
    <row r="69" spans="1:256" ht="21" customHeight="1" x14ac:dyDescent="0.2">
      <c r="A69" s="1"/>
      <c r="B69" s="128" t="s">
        <v>6</v>
      </c>
      <c r="C69" s="128" t="s">
        <v>7</v>
      </c>
      <c r="D69" s="128" t="s">
        <v>8</v>
      </c>
      <c r="E69" s="128" t="s">
        <v>9</v>
      </c>
      <c r="F69" s="128" t="s">
        <v>10</v>
      </c>
      <c r="G69" s="128" t="s">
        <v>11</v>
      </c>
      <c r="H69" s="128" t="s">
        <v>12</v>
      </c>
      <c r="I69" s="129" t="s">
        <v>13</v>
      </c>
      <c r="J69" s="127" t="s">
        <v>14</v>
      </c>
      <c r="K69" s="127" t="s">
        <v>15</v>
      </c>
      <c r="L69" s="16"/>
    </row>
    <row r="70" spans="1:256" ht="69.400000000000006" customHeight="1" x14ac:dyDescent="0.2">
      <c r="A70" s="1"/>
      <c r="B70" s="128"/>
      <c r="C70" s="128"/>
      <c r="D70" s="128"/>
      <c r="E70" s="128"/>
      <c r="F70" s="128"/>
      <c r="G70" s="128"/>
      <c r="H70" s="128"/>
      <c r="I70" s="129"/>
      <c r="J70" s="127"/>
      <c r="K70" s="127"/>
      <c r="L70" s="16"/>
    </row>
    <row r="71" spans="1:256" ht="12" customHeight="1" x14ac:dyDescent="0.2">
      <c r="A71" s="1"/>
      <c r="B71" s="15" t="s">
        <v>16</v>
      </c>
      <c r="C71" s="15">
        <v>2</v>
      </c>
      <c r="D71" s="15">
        <v>3</v>
      </c>
      <c r="E71" s="15">
        <v>4</v>
      </c>
      <c r="F71" s="15">
        <v>5</v>
      </c>
      <c r="G71" s="15">
        <v>6</v>
      </c>
      <c r="H71" s="15">
        <v>7</v>
      </c>
      <c r="I71" s="15">
        <v>8</v>
      </c>
      <c r="J71" s="15">
        <v>9</v>
      </c>
      <c r="K71" s="15">
        <v>10</v>
      </c>
      <c r="L71" s="16"/>
    </row>
    <row r="72" spans="1:256" ht="65.25" customHeight="1" x14ac:dyDescent="0.2">
      <c r="A72" s="1"/>
      <c r="B72" s="26"/>
      <c r="C72" s="26"/>
      <c r="D72" s="27" t="s">
        <v>88</v>
      </c>
      <c r="E72" s="27" t="s">
        <v>89</v>
      </c>
      <c r="F72" s="28">
        <f>G72+H72</f>
        <v>444533.69</v>
      </c>
      <c r="G72" s="29">
        <v>400000</v>
      </c>
      <c r="H72" s="29">
        <f>44534+2502.69-2503</f>
        <v>44533.69</v>
      </c>
      <c r="I72" s="99">
        <f>399605+44533</f>
        <v>444138</v>
      </c>
      <c r="J72" s="30">
        <f>I72/F72*100</f>
        <v>99.910987623907658</v>
      </c>
      <c r="K72" s="56" t="s">
        <v>187</v>
      </c>
      <c r="L72" s="16"/>
    </row>
    <row r="73" spans="1:256" s="37" customFormat="1" ht="19.5" customHeight="1" x14ac:dyDescent="0.2">
      <c r="A73" s="33"/>
      <c r="B73" s="19" t="s">
        <v>90</v>
      </c>
      <c r="C73" s="19" t="s">
        <v>91</v>
      </c>
      <c r="D73" s="55"/>
      <c r="E73" s="55"/>
      <c r="F73" s="20">
        <f>F74</f>
        <v>42845</v>
      </c>
      <c r="G73" s="21">
        <f>G74</f>
        <v>0</v>
      </c>
      <c r="H73" s="21">
        <f>H74</f>
        <v>42845</v>
      </c>
      <c r="I73" s="76">
        <f>I74</f>
        <v>42844.82</v>
      </c>
      <c r="J73" s="21">
        <f>J74</f>
        <v>99.999579880966266</v>
      </c>
      <c r="K73" s="35"/>
      <c r="L73" s="36"/>
      <c r="IU73" s="4"/>
      <c r="IV73" s="4"/>
    </row>
    <row r="74" spans="1:256" ht="110.25" customHeight="1" x14ac:dyDescent="0.2">
      <c r="A74" s="1"/>
      <c r="B74" s="26"/>
      <c r="C74" s="26"/>
      <c r="D74" s="27" t="s">
        <v>28</v>
      </c>
      <c r="E74" s="27" t="s">
        <v>92</v>
      </c>
      <c r="F74" s="28">
        <f>G74+H74</f>
        <v>42845</v>
      </c>
      <c r="G74" s="29">
        <v>0</v>
      </c>
      <c r="H74" s="29">
        <f>60000-17155</f>
        <v>42845</v>
      </c>
      <c r="I74" s="99">
        <v>42844.82</v>
      </c>
      <c r="J74" s="30">
        <f>I74/F74*100</f>
        <v>99.999579880966266</v>
      </c>
      <c r="K74" s="57" t="s">
        <v>188</v>
      </c>
      <c r="L74" s="16"/>
    </row>
    <row r="75" spans="1:256" ht="17.25" customHeight="1" x14ac:dyDescent="0.2">
      <c r="A75" s="1"/>
      <c r="B75" s="19" t="s">
        <v>93</v>
      </c>
      <c r="C75" s="19" t="s">
        <v>94</v>
      </c>
      <c r="D75" s="19"/>
      <c r="E75" s="19"/>
      <c r="F75" s="20">
        <f>F76</f>
        <v>16000</v>
      </c>
      <c r="G75" s="21">
        <f>G76</f>
        <v>16000</v>
      </c>
      <c r="H75" s="21">
        <f>H76</f>
        <v>0</v>
      </c>
      <c r="I75" s="76">
        <f>I76</f>
        <v>16000</v>
      </c>
      <c r="J75" s="21">
        <f>J76</f>
        <v>100</v>
      </c>
      <c r="K75" s="155" t="s">
        <v>189</v>
      </c>
      <c r="L75" s="16"/>
    </row>
    <row r="76" spans="1:256" ht="24.75" customHeight="1" x14ac:dyDescent="0.2">
      <c r="A76" s="1"/>
      <c r="B76" s="26"/>
      <c r="C76" s="26"/>
      <c r="D76" s="27" t="s">
        <v>95</v>
      </c>
      <c r="E76" s="27" t="s">
        <v>96</v>
      </c>
      <c r="F76" s="28">
        <f>G76</f>
        <v>16000</v>
      </c>
      <c r="G76" s="29">
        <v>16000</v>
      </c>
      <c r="H76" s="29">
        <v>0</v>
      </c>
      <c r="I76" s="99">
        <v>16000</v>
      </c>
      <c r="J76" s="30">
        <f>I76/F76*100</f>
        <v>100</v>
      </c>
      <c r="K76" s="156"/>
      <c r="L76" s="16"/>
    </row>
    <row r="77" spans="1:256" ht="11.25" customHeight="1" x14ac:dyDescent="0.2">
      <c r="A77" s="1"/>
      <c r="B77" s="15"/>
      <c r="C77" s="106" t="s">
        <v>97</v>
      </c>
      <c r="D77" s="31"/>
      <c r="E77" s="15"/>
      <c r="F77" s="20">
        <f>F80+F85+F78</f>
        <v>462966.8</v>
      </c>
      <c r="G77" s="20">
        <f>G80+G85+G78</f>
        <v>462966.8</v>
      </c>
      <c r="H77" s="20">
        <f>H80+H85+H78</f>
        <v>0</v>
      </c>
      <c r="I77" s="101">
        <f>I80+I85+I78</f>
        <v>444275.96</v>
      </c>
      <c r="J77" s="21">
        <f>I77/F77*100</f>
        <v>95.962812020213988</v>
      </c>
      <c r="K77" s="22"/>
      <c r="L77" s="16"/>
    </row>
    <row r="78" spans="1:256" ht="24.75" customHeight="1" x14ac:dyDescent="0.2">
      <c r="A78" s="1"/>
      <c r="B78" s="19" t="s">
        <v>98</v>
      </c>
      <c r="C78" s="19" t="s">
        <v>99</v>
      </c>
      <c r="D78" s="58"/>
      <c r="E78" s="15"/>
      <c r="F78" s="20">
        <f>F79</f>
        <v>10500</v>
      </c>
      <c r="G78" s="20">
        <f>G79</f>
        <v>10500</v>
      </c>
      <c r="H78" s="20">
        <f>H79</f>
        <v>0</v>
      </c>
      <c r="I78" s="101">
        <f>I79</f>
        <v>0</v>
      </c>
      <c r="J78" s="20">
        <f>J79</f>
        <v>0</v>
      </c>
      <c r="L78" s="16"/>
    </row>
    <row r="79" spans="1:256" ht="45.4" customHeight="1" x14ac:dyDescent="0.2">
      <c r="A79" s="1"/>
      <c r="B79" s="15"/>
      <c r="C79" s="107"/>
      <c r="D79" s="59" t="s">
        <v>100</v>
      </c>
      <c r="E79" s="60" t="s">
        <v>101</v>
      </c>
      <c r="F79" s="28">
        <f>G79</f>
        <v>10500</v>
      </c>
      <c r="G79" s="29">
        <f>10500</f>
        <v>10500</v>
      </c>
      <c r="H79" s="29">
        <v>0</v>
      </c>
      <c r="I79" s="99">
        <v>0</v>
      </c>
      <c r="J79" s="30">
        <f>I79/F79*100</f>
        <v>0</v>
      </c>
      <c r="K79" s="90" t="s">
        <v>190</v>
      </c>
      <c r="L79" s="16"/>
    </row>
    <row r="80" spans="1:256" ht="18" customHeight="1" x14ac:dyDescent="0.2">
      <c r="A80" s="1"/>
      <c r="B80" s="19" t="s">
        <v>102</v>
      </c>
      <c r="C80" s="19" t="s">
        <v>103</v>
      </c>
      <c r="D80" s="61"/>
      <c r="E80" s="19"/>
      <c r="F80" s="20">
        <f>F81</f>
        <v>408466.8</v>
      </c>
      <c r="G80" s="21">
        <f>G81</f>
        <v>408466.8</v>
      </c>
      <c r="H80" s="21">
        <f>H81</f>
        <v>0</v>
      </c>
      <c r="I80" s="76">
        <f>I81</f>
        <v>408466</v>
      </c>
      <c r="J80" s="21">
        <f>J81</f>
        <v>99.999804145649051</v>
      </c>
      <c r="K80" s="153" t="s">
        <v>191</v>
      </c>
      <c r="L80" s="16"/>
    </row>
    <row r="81" spans="1:256" ht="117.75" customHeight="1" x14ac:dyDescent="0.2">
      <c r="A81" s="1"/>
      <c r="B81" s="26"/>
      <c r="C81" s="26"/>
      <c r="D81" s="27" t="s">
        <v>104</v>
      </c>
      <c r="E81" s="27" t="s">
        <v>105</v>
      </c>
      <c r="F81" s="28">
        <f>G81</f>
        <v>408466.8</v>
      </c>
      <c r="G81" s="29">
        <f>715000-306533.2</f>
        <v>408466.8</v>
      </c>
      <c r="H81" s="29">
        <v>0</v>
      </c>
      <c r="I81" s="99">
        <v>408466</v>
      </c>
      <c r="J81" s="30">
        <f>I81/F81*100</f>
        <v>99.999804145649051</v>
      </c>
      <c r="K81" s="154"/>
      <c r="L81" s="16"/>
    </row>
    <row r="82" spans="1:256" ht="21" customHeight="1" x14ac:dyDescent="0.2">
      <c r="A82" s="1"/>
      <c r="B82" s="128" t="s">
        <v>6</v>
      </c>
      <c r="C82" s="128" t="s">
        <v>7</v>
      </c>
      <c r="D82" s="128" t="s">
        <v>8</v>
      </c>
      <c r="E82" s="128" t="s">
        <v>9</v>
      </c>
      <c r="F82" s="128" t="s">
        <v>10</v>
      </c>
      <c r="G82" s="128" t="s">
        <v>11</v>
      </c>
      <c r="H82" s="128" t="s">
        <v>12</v>
      </c>
      <c r="I82" s="129" t="s">
        <v>13</v>
      </c>
      <c r="J82" s="127" t="s">
        <v>14</v>
      </c>
      <c r="K82" s="127" t="s">
        <v>15</v>
      </c>
      <c r="L82" s="16"/>
    </row>
    <row r="83" spans="1:256" ht="69.400000000000006" customHeight="1" x14ac:dyDescent="0.2">
      <c r="A83" s="1"/>
      <c r="B83" s="128"/>
      <c r="C83" s="128"/>
      <c r="D83" s="128"/>
      <c r="E83" s="128"/>
      <c r="F83" s="128"/>
      <c r="G83" s="128"/>
      <c r="H83" s="128"/>
      <c r="I83" s="129"/>
      <c r="J83" s="127"/>
      <c r="K83" s="127"/>
      <c r="L83" s="16"/>
    </row>
    <row r="84" spans="1:256" ht="12" customHeight="1" x14ac:dyDescent="0.2">
      <c r="A84" s="1"/>
      <c r="B84" s="15" t="s">
        <v>16</v>
      </c>
      <c r="C84" s="15">
        <v>2</v>
      </c>
      <c r="D84" s="15">
        <v>3</v>
      </c>
      <c r="E84" s="15">
        <v>4</v>
      </c>
      <c r="F84" s="15">
        <v>5</v>
      </c>
      <c r="G84" s="15">
        <v>6</v>
      </c>
      <c r="H84" s="15">
        <v>7</v>
      </c>
      <c r="I84" s="15">
        <v>8</v>
      </c>
      <c r="J84" s="15">
        <v>9</v>
      </c>
      <c r="K84" s="15">
        <v>10</v>
      </c>
      <c r="L84" s="16"/>
    </row>
    <row r="85" spans="1:256" ht="24" customHeight="1" x14ac:dyDescent="0.2">
      <c r="A85" s="1"/>
      <c r="B85" s="19" t="s">
        <v>106</v>
      </c>
      <c r="C85" s="19" t="s">
        <v>107</v>
      </c>
      <c r="D85" s="19"/>
      <c r="E85" s="19"/>
      <c r="F85" s="20">
        <f>F86</f>
        <v>44000</v>
      </c>
      <c r="G85" s="21">
        <f>G86</f>
        <v>44000</v>
      </c>
      <c r="H85" s="21">
        <f>H86</f>
        <v>0</v>
      </c>
      <c r="I85" s="76">
        <f>I86</f>
        <v>35809.96</v>
      </c>
      <c r="J85" s="21">
        <f>J86</f>
        <v>81.386272727272726</v>
      </c>
      <c r="K85" s="153" t="s">
        <v>192</v>
      </c>
      <c r="L85" s="16"/>
    </row>
    <row r="86" spans="1:256" ht="102" customHeight="1" x14ac:dyDescent="0.2">
      <c r="A86" s="1"/>
      <c r="B86" s="26"/>
      <c r="C86" s="26"/>
      <c r="D86" s="27" t="s">
        <v>108</v>
      </c>
      <c r="E86" s="27" t="s">
        <v>109</v>
      </c>
      <c r="F86" s="28">
        <f>G86</f>
        <v>44000</v>
      </c>
      <c r="G86" s="29">
        <f>39000+5000</f>
        <v>44000</v>
      </c>
      <c r="H86" s="29">
        <v>0</v>
      </c>
      <c r="I86" s="99">
        <v>35809.96</v>
      </c>
      <c r="J86" s="30">
        <f>I86/F86*100</f>
        <v>81.386272727272726</v>
      </c>
      <c r="K86" s="154"/>
      <c r="L86" s="16"/>
    </row>
    <row r="87" spans="1:256" s="36" customFormat="1" ht="27.75" customHeight="1" x14ac:dyDescent="0.2">
      <c r="A87" s="62"/>
      <c r="B87" s="54" t="s">
        <v>110</v>
      </c>
      <c r="C87" s="108" t="s">
        <v>111</v>
      </c>
      <c r="D87" s="55"/>
      <c r="E87" s="55"/>
      <c r="F87" s="39">
        <f>F88</f>
        <v>42900</v>
      </c>
      <c r="G87" s="39">
        <f>G88</f>
        <v>42900</v>
      </c>
      <c r="H87" s="39">
        <f>H88</f>
        <v>0</v>
      </c>
      <c r="I87" s="101">
        <f>I88</f>
        <v>40760</v>
      </c>
      <c r="J87" s="21">
        <f>I87/F87*100</f>
        <v>95.011655011655023</v>
      </c>
      <c r="K87" s="35"/>
      <c r="IU87" s="4"/>
      <c r="IV87" s="4"/>
    </row>
    <row r="88" spans="1:256" s="36" customFormat="1" ht="27.75" customHeight="1" x14ac:dyDescent="0.2">
      <c r="A88" s="62"/>
      <c r="B88" s="54" t="s">
        <v>112</v>
      </c>
      <c r="C88" s="108" t="s">
        <v>111</v>
      </c>
      <c r="D88" s="55"/>
      <c r="E88" s="55"/>
      <c r="F88" s="39">
        <f>F89+F92</f>
        <v>42900</v>
      </c>
      <c r="G88" s="39">
        <f>G89+G92</f>
        <v>42900</v>
      </c>
      <c r="H88" s="39">
        <f>H89+H92</f>
        <v>0</v>
      </c>
      <c r="I88" s="101">
        <f>I89+I92</f>
        <v>40760</v>
      </c>
      <c r="J88" s="21">
        <f>I88/F88*100</f>
        <v>95.011655011655023</v>
      </c>
      <c r="K88" s="35"/>
      <c r="IU88" s="4"/>
      <c r="IV88" s="4"/>
    </row>
    <row r="89" spans="1:256" s="3" customFormat="1" ht="13.5" customHeight="1" x14ac:dyDescent="0.2">
      <c r="A89" s="63"/>
      <c r="B89" s="64"/>
      <c r="C89" s="109" t="s">
        <v>61</v>
      </c>
      <c r="D89" s="31"/>
      <c r="E89" s="15"/>
      <c r="F89" s="39">
        <f t="shared" ref="F89:J90" si="3">F90</f>
        <v>17900</v>
      </c>
      <c r="G89" s="40">
        <f t="shared" si="3"/>
        <v>17900</v>
      </c>
      <c r="H89" s="40">
        <f t="shared" si="3"/>
        <v>0</v>
      </c>
      <c r="I89" s="76">
        <f t="shared" si="3"/>
        <v>16015</v>
      </c>
      <c r="J89" s="40">
        <f t="shared" si="3"/>
        <v>89.469273743016771</v>
      </c>
      <c r="K89" s="22"/>
      <c r="L89" s="16"/>
      <c r="IU89" s="4"/>
      <c r="IV89" s="4"/>
    </row>
    <row r="90" spans="1:256" s="3" customFormat="1" ht="22.5" customHeight="1" x14ac:dyDescent="0.2">
      <c r="A90" s="63"/>
      <c r="B90" s="65" t="s">
        <v>113</v>
      </c>
      <c r="C90" s="110" t="s">
        <v>63</v>
      </c>
      <c r="D90" s="19"/>
      <c r="E90" s="19"/>
      <c r="F90" s="39">
        <f t="shared" si="3"/>
        <v>17900</v>
      </c>
      <c r="G90" s="40">
        <f t="shared" si="3"/>
        <v>17900</v>
      </c>
      <c r="H90" s="40">
        <f t="shared" si="3"/>
        <v>0</v>
      </c>
      <c r="I90" s="76">
        <f t="shared" si="3"/>
        <v>16015</v>
      </c>
      <c r="J90" s="40">
        <f t="shared" si="3"/>
        <v>89.469273743016771</v>
      </c>
      <c r="L90" s="16"/>
      <c r="IU90" s="4"/>
      <c r="IV90" s="4"/>
    </row>
    <row r="91" spans="1:256" s="3" customFormat="1" ht="44.85" customHeight="1" x14ac:dyDescent="0.2">
      <c r="A91" s="63"/>
      <c r="B91" s="66"/>
      <c r="C91" s="66"/>
      <c r="D91" s="27" t="s">
        <v>64</v>
      </c>
      <c r="E91" s="27" t="s">
        <v>114</v>
      </c>
      <c r="F91" s="45">
        <f>G91+H91</f>
        <v>17900</v>
      </c>
      <c r="G91" s="46">
        <f>10900+7000</f>
        <v>17900</v>
      </c>
      <c r="H91" s="46">
        <v>0</v>
      </c>
      <c r="I91" s="99">
        <v>16015</v>
      </c>
      <c r="J91" s="30">
        <f>I91/F91*100</f>
        <v>89.469273743016771</v>
      </c>
      <c r="K91" s="116" t="s">
        <v>224</v>
      </c>
      <c r="L91" s="16"/>
      <c r="IU91" s="4"/>
      <c r="IV91" s="4"/>
    </row>
    <row r="92" spans="1:256" s="3" customFormat="1" ht="14.25" customHeight="1" x14ac:dyDescent="0.2">
      <c r="A92" s="63"/>
      <c r="B92" s="66"/>
      <c r="C92" s="109" t="s">
        <v>66</v>
      </c>
      <c r="D92" s="31"/>
      <c r="E92" s="27"/>
      <c r="F92" s="39">
        <f>F93+F95</f>
        <v>25000</v>
      </c>
      <c r="G92" s="39">
        <f>G93+G95</f>
        <v>25000</v>
      </c>
      <c r="H92" s="39">
        <f>H93+H95</f>
        <v>0</v>
      </c>
      <c r="I92" s="101">
        <f>I93+I95</f>
        <v>24745</v>
      </c>
      <c r="J92" s="21">
        <f>I92/F92*100</f>
        <v>98.98</v>
      </c>
      <c r="K92" s="89"/>
      <c r="L92" s="16"/>
      <c r="IU92" s="4"/>
      <c r="IV92" s="4"/>
    </row>
    <row r="93" spans="1:256" s="3" customFormat="1" ht="29.25" customHeight="1" x14ac:dyDescent="0.2">
      <c r="A93" s="63"/>
      <c r="B93" s="65" t="s">
        <v>115</v>
      </c>
      <c r="C93" s="110" t="s">
        <v>116</v>
      </c>
      <c r="D93" s="19"/>
      <c r="E93" s="19"/>
      <c r="F93" s="39">
        <f>F94</f>
        <v>5000</v>
      </c>
      <c r="G93" s="40">
        <f>G94</f>
        <v>5000</v>
      </c>
      <c r="H93" s="40">
        <f>H94</f>
        <v>0</v>
      </c>
      <c r="I93" s="76">
        <f>I94</f>
        <v>5000</v>
      </c>
      <c r="J93" s="117">
        <f>J94</f>
        <v>100</v>
      </c>
      <c r="K93" s="118"/>
      <c r="L93" s="16"/>
      <c r="IU93" s="4"/>
      <c r="IV93" s="4"/>
    </row>
    <row r="94" spans="1:256" s="3" customFormat="1" ht="48.6" customHeight="1" x14ac:dyDescent="0.2">
      <c r="A94" s="63"/>
      <c r="B94" s="66"/>
      <c r="C94" s="66"/>
      <c r="D94" s="27" t="s">
        <v>117</v>
      </c>
      <c r="E94" s="27" t="s">
        <v>118</v>
      </c>
      <c r="F94" s="28">
        <f>G94</f>
        <v>5000</v>
      </c>
      <c r="G94" s="29">
        <v>5000</v>
      </c>
      <c r="H94" s="29">
        <v>0</v>
      </c>
      <c r="I94" s="99">
        <v>5000</v>
      </c>
      <c r="J94" s="93">
        <f>I94/F94*100</f>
        <v>100</v>
      </c>
      <c r="K94" s="119" t="s">
        <v>225</v>
      </c>
      <c r="L94" s="16"/>
      <c r="IU94" s="4"/>
      <c r="IV94" s="4"/>
    </row>
    <row r="95" spans="1:256" s="3" customFormat="1" ht="29.25" customHeight="1" x14ac:dyDescent="0.2">
      <c r="A95" s="63"/>
      <c r="B95" s="65" t="s">
        <v>119</v>
      </c>
      <c r="C95" s="110" t="s">
        <v>120</v>
      </c>
      <c r="D95" s="19"/>
      <c r="E95" s="19"/>
      <c r="F95" s="20">
        <f>F96</f>
        <v>20000</v>
      </c>
      <c r="G95" s="21">
        <f>G96</f>
        <v>20000</v>
      </c>
      <c r="H95" s="21">
        <f>H96</f>
        <v>0</v>
      </c>
      <c r="I95" s="76">
        <f>I96</f>
        <v>19745</v>
      </c>
      <c r="J95" s="91">
        <f>J96</f>
        <v>98.724999999999994</v>
      </c>
      <c r="K95" s="118"/>
      <c r="L95" s="16"/>
      <c r="IU95" s="4"/>
      <c r="IV95" s="4"/>
    </row>
    <row r="96" spans="1:256" s="3" customFormat="1" ht="43.5" customHeight="1" x14ac:dyDescent="0.2">
      <c r="A96" s="63"/>
      <c r="B96" s="66"/>
      <c r="C96" s="66"/>
      <c r="D96" s="27" t="s">
        <v>117</v>
      </c>
      <c r="E96" s="27" t="s">
        <v>118</v>
      </c>
      <c r="F96" s="28">
        <f>G96</f>
        <v>20000</v>
      </c>
      <c r="G96" s="29">
        <v>20000</v>
      </c>
      <c r="H96" s="29">
        <v>0</v>
      </c>
      <c r="I96" s="99">
        <v>19745</v>
      </c>
      <c r="J96" s="93">
        <f t="shared" ref="J96:J105" si="4">I96/F96*100</f>
        <v>98.724999999999994</v>
      </c>
      <c r="K96" s="119" t="s">
        <v>225</v>
      </c>
      <c r="L96" s="16"/>
      <c r="IU96" s="4"/>
      <c r="IV96" s="4"/>
    </row>
    <row r="97" spans="1:256" ht="21" customHeight="1" x14ac:dyDescent="0.2">
      <c r="A97" s="1"/>
      <c r="B97" s="128" t="s">
        <v>6</v>
      </c>
      <c r="C97" s="128" t="s">
        <v>7</v>
      </c>
      <c r="D97" s="128" t="s">
        <v>8</v>
      </c>
      <c r="E97" s="128" t="s">
        <v>9</v>
      </c>
      <c r="F97" s="128" t="s">
        <v>10</v>
      </c>
      <c r="G97" s="128" t="s">
        <v>11</v>
      </c>
      <c r="H97" s="128" t="s">
        <v>12</v>
      </c>
      <c r="I97" s="129" t="s">
        <v>13</v>
      </c>
      <c r="J97" s="127" t="s">
        <v>14</v>
      </c>
      <c r="K97" s="126" t="s">
        <v>15</v>
      </c>
      <c r="L97" s="16"/>
    </row>
    <row r="98" spans="1:256" ht="69.400000000000006" customHeight="1" x14ac:dyDescent="0.2">
      <c r="A98" s="1"/>
      <c r="B98" s="128"/>
      <c r="C98" s="128"/>
      <c r="D98" s="128"/>
      <c r="E98" s="128"/>
      <c r="F98" s="128"/>
      <c r="G98" s="128"/>
      <c r="H98" s="128"/>
      <c r="I98" s="129"/>
      <c r="J98" s="127"/>
      <c r="K98" s="127"/>
      <c r="L98" s="16"/>
    </row>
    <row r="99" spans="1:256" ht="12" customHeight="1" x14ac:dyDescent="0.2">
      <c r="A99" s="1"/>
      <c r="B99" s="15" t="s">
        <v>16</v>
      </c>
      <c r="C99" s="15">
        <v>2</v>
      </c>
      <c r="D99" s="15">
        <v>3</v>
      </c>
      <c r="E99" s="15">
        <v>4</v>
      </c>
      <c r="F99" s="15">
        <v>5</v>
      </c>
      <c r="G99" s="15">
        <v>6</v>
      </c>
      <c r="H99" s="15">
        <v>7</v>
      </c>
      <c r="I99" s="15">
        <v>8</v>
      </c>
      <c r="J99" s="15">
        <v>9</v>
      </c>
      <c r="K99" s="15">
        <v>10</v>
      </c>
      <c r="L99" s="16"/>
    </row>
    <row r="100" spans="1:256" s="68" customFormat="1" ht="24" customHeight="1" x14ac:dyDescent="0.2">
      <c r="A100" s="67"/>
      <c r="B100" s="19" t="s">
        <v>121</v>
      </c>
      <c r="C100" s="19" t="s">
        <v>122</v>
      </c>
      <c r="D100" s="19"/>
      <c r="E100" s="19"/>
      <c r="F100" s="20">
        <f>F101</f>
        <v>3886093.2</v>
      </c>
      <c r="G100" s="21">
        <f>G101</f>
        <v>3871393.2</v>
      </c>
      <c r="H100" s="21">
        <f>H101</f>
        <v>14700</v>
      </c>
      <c r="I100" s="76">
        <f>I101</f>
        <v>3870998.67</v>
      </c>
      <c r="J100" s="21">
        <f t="shared" si="4"/>
        <v>99.611575707962942</v>
      </c>
      <c r="K100" s="22"/>
      <c r="L100" s="16"/>
      <c r="IU100" s="4"/>
      <c r="IV100" s="4"/>
    </row>
    <row r="101" spans="1:256" s="68" customFormat="1" ht="25.5" customHeight="1" x14ac:dyDescent="0.2">
      <c r="A101" s="67"/>
      <c r="B101" s="19" t="s">
        <v>123</v>
      </c>
      <c r="C101" s="19" t="s">
        <v>122</v>
      </c>
      <c r="D101" s="19"/>
      <c r="E101" s="19"/>
      <c r="F101" s="20">
        <f>F103+F106+F112</f>
        <v>3886093.2</v>
      </c>
      <c r="G101" s="21">
        <f>G103+G106+G112</f>
        <v>3871393.2</v>
      </c>
      <c r="H101" s="21">
        <f>H103+H106+H112</f>
        <v>14700</v>
      </c>
      <c r="I101" s="76">
        <f>I103+I106+I112</f>
        <v>3870998.67</v>
      </c>
      <c r="J101" s="21">
        <f t="shared" si="4"/>
        <v>99.611575707962942</v>
      </c>
      <c r="K101" s="22"/>
      <c r="L101" s="16"/>
      <c r="IU101" s="4"/>
      <c r="IV101" s="4"/>
    </row>
    <row r="102" spans="1:256" s="25" customFormat="1" ht="21" customHeight="1" x14ac:dyDescent="0.2">
      <c r="A102" s="24"/>
      <c r="B102" s="19"/>
      <c r="C102" s="103" t="s">
        <v>71</v>
      </c>
      <c r="D102" s="19"/>
      <c r="E102" s="19"/>
      <c r="F102" s="20">
        <f>F103</f>
        <v>3227860</v>
      </c>
      <c r="G102" s="21">
        <f>G103</f>
        <v>3227860</v>
      </c>
      <c r="H102" s="21">
        <f>H103</f>
        <v>0</v>
      </c>
      <c r="I102" s="76">
        <f>I103</f>
        <v>3227465.47</v>
      </c>
      <c r="J102" s="21">
        <f t="shared" si="4"/>
        <v>99.987777350938401</v>
      </c>
      <c r="K102" s="22"/>
      <c r="L102" s="16"/>
      <c r="IU102" s="4"/>
      <c r="IV102" s="4"/>
    </row>
    <row r="103" spans="1:256" ht="46.5" customHeight="1" x14ac:dyDescent="0.2">
      <c r="A103" s="1"/>
      <c r="B103" s="19" t="s">
        <v>124</v>
      </c>
      <c r="C103" s="19" t="s">
        <v>125</v>
      </c>
      <c r="D103" s="19"/>
      <c r="E103" s="19"/>
      <c r="F103" s="20">
        <f>F104+F105</f>
        <v>3227860</v>
      </c>
      <c r="G103" s="21">
        <f>G104+G105</f>
        <v>3227860</v>
      </c>
      <c r="H103" s="21">
        <f>H104+H105</f>
        <v>0</v>
      </c>
      <c r="I103" s="76">
        <f>I104+I105</f>
        <v>3227465.47</v>
      </c>
      <c r="J103" s="21">
        <f t="shared" si="4"/>
        <v>99.987777350938401</v>
      </c>
      <c r="K103" s="69"/>
      <c r="L103" s="16"/>
    </row>
    <row r="104" spans="1:256" ht="65.25" customHeight="1" x14ac:dyDescent="0.2">
      <c r="A104" s="1"/>
      <c r="B104" s="26"/>
      <c r="C104" s="26"/>
      <c r="D104" s="27" t="s">
        <v>126</v>
      </c>
      <c r="E104" s="27" t="s">
        <v>127</v>
      </c>
      <c r="F104" s="28">
        <f>G104</f>
        <v>1119860</v>
      </c>
      <c r="G104" s="46">
        <f>588860-350000+80000+93000+138000+93000+20000+90000+90000+200000+77000</f>
        <v>1119860</v>
      </c>
      <c r="H104" s="29">
        <v>0</v>
      </c>
      <c r="I104" s="99">
        <f>3227465.47-2107606.97</f>
        <v>1119858.5</v>
      </c>
      <c r="J104" s="30">
        <f t="shared" si="4"/>
        <v>99.999866054685398</v>
      </c>
      <c r="K104" s="70" t="s">
        <v>193</v>
      </c>
      <c r="L104" s="16"/>
    </row>
    <row r="105" spans="1:256" ht="88.5" customHeight="1" x14ac:dyDescent="0.2">
      <c r="A105" s="1"/>
      <c r="B105" s="26"/>
      <c r="C105" s="26"/>
      <c r="D105" s="27" t="s">
        <v>128</v>
      </c>
      <c r="E105" s="27" t="s">
        <v>129</v>
      </c>
      <c r="F105" s="28">
        <f>G105</f>
        <v>2108000</v>
      </c>
      <c r="G105" s="46">
        <f>350000+145000+145000+100000+145000+142000+50000+80000+145000+140000+500000+166000</f>
        <v>2108000</v>
      </c>
      <c r="H105" s="29">
        <v>0</v>
      </c>
      <c r="I105" s="99">
        <f>2108000-393.03</f>
        <v>2107606.9700000002</v>
      </c>
      <c r="J105" s="30">
        <f t="shared" si="4"/>
        <v>99.98135531309299</v>
      </c>
      <c r="K105" s="70" t="s">
        <v>194</v>
      </c>
      <c r="L105" s="16"/>
    </row>
    <row r="106" spans="1:256" s="25" customFormat="1" ht="18.75" customHeight="1" x14ac:dyDescent="0.2">
      <c r="A106" s="24"/>
      <c r="B106" s="26"/>
      <c r="C106" s="103" t="s">
        <v>78</v>
      </c>
      <c r="D106" s="27"/>
      <c r="E106" s="27"/>
      <c r="F106" s="20">
        <f>F110</f>
        <v>37000</v>
      </c>
      <c r="G106" s="21">
        <f>G110</f>
        <v>37000</v>
      </c>
      <c r="H106" s="21">
        <f>H110</f>
        <v>0</v>
      </c>
      <c r="I106" s="76">
        <f>I110</f>
        <v>37000</v>
      </c>
      <c r="J106" s="21">
        <f>J110</f>
        <v>100</v>
      </c>
      <c r="K106" s="22"/>
      <c r="L106" s="16"/>
      <c r="IU106" s="4"/>
      <c r="IV106" s="4"/>
    </row>
    <row r="107" spans="1:256" ht="21" customHeight="1" x14ac:dyDescent="0.2">
      <c r="A107" s="1"/>
      <c r="B107" s="128" t="s">
        <v>6</v>
      </c>
      <c r="C107" s="128" t="s">
        <v>7</v>
      </c>
      <c r="D107" s="128" t="s">
        <v>8</v>
      </c>
      <c r="E107" s="128" t="s">
        <v>9</v>
      </c>
      <c r="F107" s="128" t="s">
        <v>10</v>
      </c>
      <c r="G107" s="128" t="s">
        <v>11</v>
      </c>
      <c r="H107" s="128" t="s">
        <v>12</v>
      </c>
      <c r="I107" s="129" t="s">
        <v>13</v>
      </c>
      <c r="J107" s="127" t="s">
        <v>14</v>
      </c>
      <c r="K107" s="127" t="s">
        <v>15</v>
      </c>
      <c r="L107" s="16"/>
    </row>
    <row r="108" spans="1:256" ht="69" customHeight="1" x14ac:dyDescent="0.2">
      <c r="A108" s="1"/>
      <c r="B108" s="128"/>
      <c r="C108" s="128"/>
      <c r="D108" s="128"/>
      <c r="E108" s="128"/>
      <c r="F108" s="128"/>
      <c r="G108" s="128"/>
      <c r="H108" s="128"/>
      <c r="I108" s="129"/>
      <c r="J108" s="127"/>
      <c r="K108" s="127"/>
      <c r="L108" s="16"/>
    </row>
    <row r="109" spans="1:256" ht="12" customHeight="1" x14ac:dyDescent="0.2">
      <c r="A109" s="1"/>
      <c r="B109" s="15" t="s">
        <v>16</v>
      </c>
      <c r="C109" s="15">
        <v>2</v>
      </c>
      <c r="D109" s="15">
        <v>3</v>
      </c>
      <c r="E109" s="15">
        <v>4</v>
      </c>
      <c r="F109" s="15">
        <v>5</v>
      </c>
      <c r="G109" s="15">
        <v>6</v>
      </c>
      <c r="H109" s="15">
        <v>7</v>
      </c>
      <c r="I109" s="15">
        <v>8</v>
      </c>
      <c r="J109" s="15">
        <v>9</v>
      </c>
      <c r="K109" s="15">
        <v>10</v>
      </c>
      <c r="L109" s="16"/>
    </row>
    <row r="110" spans="1:256" ht="14.1" customHeight="1" x14ac:dyDescent="0.2">
      <c r="A110" s="1"/>
      <c r="B110" s="19" t="s">
        <v>130</v>
      </c>
      <c r="C110" s="19" t="s">
        <v>131</v>
      </c>
      <c r="D110" s="19"/>
      <c r="E110" s="19"/>
      <c r="F110" s="20">
        <f>F111</f>
        <v>37000</v>
      </c>
      <c r="G110" s="21">
        <f>G111</f>
        <v>37000</v>
      </c>
      <c r="H110" s="21">
        <f>H111</f>
        <v>0</v>
      </c>
      <c r="I110" s="76">
        <f>I111</f>
        <v>37000</v>
      </c>
      <c r="J110" s="21">
        <f>J111</f>
        <v>100</v>
      </c>
      <c r="L110" s="16"/>
    </row>
    <row r="111" spans="1:256" ht="92.25" customHeight="1" x14ac:dyDescent="0.2">
      <c r="A111" s="1"/>
      <c r="B111" s="26"/>
      <c r="C111" s="26"/>
      <c r="D111" s="27" t="s">
        <v>84</v>
      </c>
      <c r="E111" s="27" t="s">
        <v>132</v>
      </c>
      <c r="F111" s="28">
        <f>G111</f>
        <v>37000</v>
      </c>
      <c r="G111" s="29">
        <f>50000-13000</f>
        <v>37000</v>
      </c>
      <c r="H111" s="29">
        <v>0</v>
      </c>
      <c r="I111" s="99">
        <v>37000</v>
      </c>
      <c r="J111" s="30">
        <f>I111/F111*100</f>
        <v>100</v>
      </c>
      <c r="K111" s="89" t="s">
        <v>195</v>
      </c>
      <c r="L111" s="16"/>
    </row>
    <row r="112" spans="1:256" s="73" customFormat="1" ht="16.5" customHeight="1" x14ac:dyDescent="0.2">
      <c r="A112" s="71"/>
      <c r="B112" s="72"/>
      <c r="C112" s="103" t="s">
        <v>97</v>
      </c>
      <c r="D112" s="55"/>
      <c r="E112" s="55"/>
      <c r="F112" s="20">
        <f>F115+F117+F113</f>
        <v>621233.19999999995</v>
      </c>
      <c r="G112" s="20">
        <f>G115+G117+G113</f>
        <v>606533.19999999995</v>
      </c>
      <c r="H112" s="20">
        <f>H115+H117+H113</f>
        <v>14700</v>
      </c>
      <c r="I112" s="101">
        <f>I115+I117+I113</f>
        <v>606533.19999999995</v>
      </c>
      <c r="J112" s="21">
        <f>I112/F112*100</f>
        <v>97.633738827866893</v>
      </c>
      <c r="K112" s="35"/>
      <c r="L112" s="36"/>
      <c r="IU112" s="4"/>
      <c r="IV112" s="4"/>
    </row>
    <row r="113" spans="1:256" ht="18" customHeight="1" x14ac:dyDescent="0.2">
      <c r="A113" s="1"/>
      <c r="B113" s="19">
        <v>1618130</v>
      </c>
      <c r="C113" s="19" t="s">
        <v>103</v>
      </c>
      <c r="D113" s="61"/>
      <c r="E113" s="19"/>
      <c r="F113" s="20">
        <f>F114</f>
        <v>306533.2</v>
      </c>
      <c r="G113" s="21">
        <f>G114</f>
        <v>306533.2</v>
      </c>
      <c r="H113" s="21">
        <f>H114</f>
        <v>0</v>
      </c>
      <c r="I113" s="76">
        <f>I114</f>
        <v>306533.2</v>
      </c>
      <c r="J113" s="21">
        <f>J114</f>
        <v>100</v>
      </c>
      <c r="K113" s="89"/>
      <c r="L113" s="16"/>
    </row>
    <row r="114" spans="1:256" ht="130.5" customHeight="1" x14ac:dyDescent="0.2">
      <c r="A114" s="1"/>
      <c r="B114" s="26"/>
      <c r="C114" s="26"/>
      <c r="D114" s="27" t="s">
        <v>104</v>
      </c>
      <c r="E114" s="27" t="s">
        <v>133</v>
      </c>
      <c r="F114" s="28">
        <f>G114</f>
        <v>306533.2</v>
      </c>
      <c r="G114" s="29">
        <f>306533.2</f>
        <v>306533.2</v>
      </c>
      <c r="H114" s="29">
        <v>0</v>
      </c>
      <c r="I114" s="99">
        <v>306533.2</v>
      </c>
      <c r="J114" s="93">
        <f>I114/F114*100</f>
        <v>100</v>
      </c>
      <c r="K114" s="120" t="str">
        <f>K80</f>
        <v>У 2019 році відбулась ліквідація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.З метою швидкого та оперативного реагування на виникнення проблем, пов’язаних з пожежною безпекою в селищі, рішенням сільської ради було прийнято на утримання та передано на баланс Комунального підприємства Ірдинське майно ліквідованої місцевої пожежної охорони Черкаського району 2-го державного пожежо-рятувального загону Управління ДСНС України в Черкаській області, що була розташована в селищі Ірдинь. Також були прийняті люди на роботу в пожежній частині селища..</v>
      </c>
      <c r="L114" s="16"/>
    </row>
    <row r="115" spans="1:256" ht="18" customHeight="1" x14ac:dyDescent="0.2">
      <c r="A115" s="1"/>
      <c r="B115" s="19" t="s">
        <v>134</v>
      </c>
      <c r="C115" s="19" t="s">
        <v>135</v>
      </c>
      <c r="D115" s="19"/>
      <c r="E115" s="19"/>
      <c r="F115" s="20">
        <f>F116</f>
        <v>14700</v>
      </c>
      <c r="G115" s="21">
        <f>G116</f>
        <v>0</v>
      </c>
      <c r="H115" s="21">
        <f>H116</f>
        <v>14700</v>
      </c>
      <c r="I115" s="76">
        <f>I116</f>
        <v>0</v>
      </c>
      <c r="J115" s="21">
        <f>J116</f>
        <v>0</v>
      </c>
      <c r="L115" s="16"/>
    </row>
    <row r="116" spans="1:256" ht="33.75" customHeight="1" x14ac:dyDescent="0.2">
      <c r="A116" s="1"/>
      <c r="B116" s="26"/>
      <c r="C116" s="111"/>
      <c r="D116" s="27" t="s">
        <v>136</v>
      </c>
      <c r="E116" s="27" t="s">
        <v>137</v>
      </c>
      <c r="F116" s="28">
        <f>G116+H116</f>
        <v>14700</v>
      </c>
      <c r="G116" s="29">
        <v>0</v>
      </c>
      <c r="H116" s="29">
        <v>14700</v>
      </c>
      <c r="I116" s="99">
        <v>0</v>
      </c>
      <c r="J116" s="93">
        <f>I116/F116*100</f>
        <v>0</v>
      </c>
      <c r="K116" s="121" t="s">
        <v>190</v>
      </c>
      <c r="L116" s="16"/>
    </row>
    <row r="117" spans="1:256" s="37" customFormat="1" ht="18" customHeight="1" x14ac:dyDescent="0.2">
      <c r="A117" s="33"/>
      <c r="B117" s="72">
        <v>1618312</v>
      </c>
      <c r="C117" s="112" t="s">
        <v>138</v>
      </c>
      <c r="D117" s="74"/>
      <c r="E117" s="55"/>
      <c r="F117" s="20">
        <f>F118</f>
        <v>300000</v>
      </c>
      <c r="G117" s="20">
        <f>G118</f>
        <v>300000</v>
      </c>
      <c r="H117" s="20">
        <f>H118</f>
        <v>0</v>
      </c>
      <c r="I117" s="101">
        <f>I118</f>
        <v>300000</v>
      </c>
      <c r="J117" s="20">
        <f>J118</f>
        <v>100</v>
      </c>
      <c r="L117" s="36"/>
      <c r="IU117" s="4"/>
      <c r="IV117" s="4"/>
    </row>
    <row r="118" spans="1:256" ht="66.75" customHeight="1" x14ac:dyDescent="0.2">
      <c r="A118" s="1"/>
      <c r="B118" s="66"/>
      <c r="C118" s="113"/>
      <c r="D118" s="75" t="s">
        <v>139</v>
      </c>
      <c r="E118" s="75" t="s">
        <v>140</v>
      </c>
      <c r="F118" s="45">
        <f>G118</f>
        <v>300000</v>
      </c>
      <c r="G118" s="46">
        <f>200000+100000</f>
        <v>300000</v>
      </c>
      <c r="H118" s="46">
        <v>0</v>
      </c>
      <c r="I118" s="99">
        <v>300000</v>
      </c>
      <c r="J118" s="30">
        <f t="shared" ref="J118:J153" si="5">I118/F118*100</f>
        <v>100</v>
      </c>
      <c r="K118" s="89" t="s">
        <v>226</v>
      </c>
      <c r="L118" s="16"/>
    </row>
    <row r="119" spans="1:256" s="68" customFormat="1" ht="25.5" customHeight="1" x14ac:dyDescent="0.2">
      <c r="A119" s="67"/>
      <c r="B119" s="19" t="s">
        <v>141</v>
      </c>
      <c r="C119" s="19" t="s">
        <v>142</v>
      </c>
      <c r="D119" s="19"/>
      <c r="E119" s="19"/>
      <c r="F119" s="20">
        <f t="shared" ref="F119:I120" si="6">F120</f>
        <v>4795654</v>
      </c>
      <c r="G119" s="21">
        <f t="shared" si="6"/>
        <v>3548280</v>
      </c>
      <c r="H119" s="21">
        <f t="shared" si="6"/>
        <v>1247390</v>
      </c>
      <c r="I119" s="76">
        <f t="shared" si="6"/>
        <v>4386325</v>
      </c>
      <c r="J119" s="21">
        <f t="shared" si="5"/>
        <v>91.464584392451997</v>
      </c>
      <c r="K119" s="22"/>
      <c r="L119" s="16"/>
      <c r="IU119" s="4"/>
      <c r="IV119" s="4"/>
    </row>
    <row r="120" spans="1:256" s="68" customFormat="1" ht="20.25" customHeight="1" x14ac:dyDescent="0.2">
      <c r="A120" s="67"/>
      <c r="B120" s="19" t="s">
        <v>143</v>
      </c>
      <c r="C120" s="19" t="s">
        <v>142</v>
      </c>
      <c r="D120" s="19"/>
      <c r="E120" s="19"/>
      <c r="F120" s="20">
        <f t="shared" si="6"/>
        <v>4795654</v>
      </c>
      <c r="G120" s="21">
        <f t="shared" si="6"/>
        <v>3548280</v>
      </c>
      <c r="H120" s="21">
        <f t="shared" si="6"/>
        <v>1247390</v>
      </c>
      <c r="I120" s="76">
        <f t="shared" si="6"/>
        <v>4386325</v>
      </c>
      <c r="J120" s="21">
        <f t="shared" si="5"/>
        <v>91.464584392451997</v>
      </c>
      <c r="K120" s="22"/>
      <c r="L120" s="16"/>
      <c r="IU120" s="4"/>
      <c r="IV120" s="4"/>
    </row>
    <row r="121" spans="1:256" s="73" customFormat="1" ht="20.25" customHeight="1" x14ac:dyDescent="0.2">
      <c r="A121" s="71"/>
      <c r="B121" s="19"/>
      <c r="C121" s="103" t="s">
        <v>144</v>
      </c>
      <c r="D121" s="31"/>
      <c r="E121" s="19"/>
      <c r="F121" s="20">
        <f>F122+F137+F127</f>
        <v>4795654</v>
      </c>
      <c r="G121" s="20">
        <f>G122+G137+G127</f>
        <v>3548280</v>
      </c>
      <c r="H121" s="20">
        <f>H122+H137+H127</f>
        <v>1247390</v>
      </c>
      <c r="I121" s="101">
        <f>I122+I137+I127</f>
        <v>4386325</v>
      </c>
      <c r="J121" s="21">
        <f t="shared" si="5"/>
        <v>91.464584392451997</v>
      </c>
      <c r="K121" s="35"/>
      <c r="L121" s="36"/>
      <c r="IU121" s="4"/>
      <c r="IV121" s="4"/>
    </row>
    <row r="122" spans="1:256" ht="75.75" customHeight="1" x14ac:dyDescent="0.2">
      <c r="A122" s="1"/>
      <c r="B122" s="19" t="s">
        <v>145</v>
      </c>
      <c r="C122" s="19" t="s">
        <v>146</v>
      </c>
      <c r="D122" s="19"/>
      <c r="E122" s="19"/>
      <c r="F122" s="20">
        <f>F126</f>
        <v>250000</v>
      </c>
      <c r="G122" s="21">
        <f>G126</f>
        <v>250000</v>
      </c>
      <c r="H122" s="21">
        <f>H126</f>
        <v>0</v>
      </c>
      <c r="I122" s="76">
        <f>I126</f>
        <v>250000</v>
      </c>
      <c r="J122" s="30">
        <f t="shared" si="5"/>
        <v>100</v>
      </c>
      <c r="L122" s="16"/>
    </row>
    <row r="123" spans="1:256" ht="21" customHeight="1" x14ac:dyDescent="0.2">
      <c r="A123" s="1"/>
      <c r="B123" s="128" t="s">
        <v>6</v>
      </c>
      <c r="C123" s="128" t="s">
        <v>7</v>
      </c>
      <c r="D123" s="128" t="s">
        <v>8</v>
      </c>
      <c r="E123" s="128" t="s">
        <v>9</v>
      </c>
      <c r="F123" s="128" t="s">
        <v>10</v>
      </c>
      <c r="G123" s="128" t="s">
        <v>11</v>
      </c>
      <c r="H123" s="128" t="s">
        <v>12</v>
      </c>
      <c r="I123" s="129" t="s">
        <v>13</v>
      </c>
      <c r="J123" s="127" t="s">
        <v>14</v>
      </c>
      <c r="K123" s="127" t="s">
        <v>15</v>
      </c>
      <c r="L123" s="16"/>
    </row>
    <row r="124" spans="1:256" ht="69" customHeight="1" x14ac:dyDescent="0.2">
      <c r="A124" s="1"/>
      <c r="B124" s="128"/>
      <c r="C124" s="128"/>
      <c r="D124" s="128"/>
      <c r="E124" s="128"/>
      <c r="F124" s="128"/>
      <c r="G124" s="128"/>
      <c r="H124" s="128"/>
      <c r="I124" s="129"/>
      <c r="J124" s="127"/>
      <c r="K124" s="127"/>
      <c r="L124" s="16"/>
    </row>
    <row r="125" spans="1:256" ht="12" customHeight="1" x14ac:dyDescent="0.2">
      <c r="A125" s="1"/>
      <c r="B125" s="15" t="s">
        <v>16</v>
      </c>
      <c r="C125" s="15">
        <v>2</v>
      </c>
      <c r="D125" s="15">
        <v>3</v>
      </c>
      <c r="E125" s="15">
        <v>4</v>
      </c>
      <c r="F125" s="15">
        <v>5</v>
      </c>
      <c r="G125" s="15">
        <v>6</v>
      </c>
      <c r="H125" s="15">
        <v>7</v>
      </c>
      <c r="I125" s="15">
        <v>8</v>
      </c>
      <c r="J125" s="15">
        <v>9</v>
      </c>
      <c r="K125" s="15">
        <v>10</v>
      </c>
      <c r="L125" s="16"/>
    </row>
    <row r="126" spans="1:256" ht="73.5" customHeight="1" x14ac:dyDescent="0.2">
      <c r="A126" s="1"/>
      <c r="B126" s="26"/>
      <c r="C126" s="26" t="s">
        <v>146</v>
      </c>
      <c r="D126" s="27" t="s">
        <v>88</v>
      </c>
      <c r="E126" s="27" t="str">
        <f>E72</f>
        <v>рішення Білозірської сільської ради  від  24.04.2025 року № 87-3/VIII</v>
      </c>
      <c r="F126" s="28">
        <f>G126</f>
        <v>250000</v>
      </c>
      <c r="G126" s="29">
        <v>250000</v>
      </c>
      <c r="H126" s="29">
        <v>0</v>
      </c>
      <c r="I126" s="99">
        <v>250000</v>
      </c>
      <c r="J126" s="30">
        <f t="shared" si="5"/>
        <v>100</v>
      </c>
      <c r="K126" s="89" t="s">
        <v>196</v>
      </c>
      <c r="L126" s="16"/>
    </row>
    <row r="127" spans="1:256" ht="18.75" customHeight="1" x14ac:dyDescent="0.2">
      <c r="A127" s="1"/>
      <c r="B127" s="19" t="s">
        <v>147</v>
      </c>
      <c r="C127" s="19" t="s">
        <v>148</v>
      </c>
      <c r="D127" s="19"/>
      <c r="E127" s="19"/>
      <c r="F127" s="20">
        <f>SUM(F128:F136)</f>
        <v>2753873</v>
      </c>
      <c r="G127" s="20">
        <f>SUM(G128:G136)</f>
        <v>2223874</v>
      </c>
      <c r="H127" s="20">
        <f>SUM(H128:H136)</f>
        <v>530007</v>
      </c>
      <c r="I127" s="101">
        <f>SUM(I128:I136)</f>
        <v>2541916</v>
      </c>
      <c r="J127" s="20">
        <f t="shared" si="5"/>
        <v>92.303312462121539</v>
      </c>
      <c r="K127" s="22"/>
      <c r="L127" s="16"/>
    </row>
    <row r="128" spans="1:256" ht="58.5" customHeight="1" x14ac:dyDescent="0.2">
      <c r="A128" s="1"/>
      <c r="B128" s="26"/>
      <c r="C128" s="26"/>
      <c r="D128" s="27" t="s">
        <v>28</v>
      </c>
      <c r="E128" s="27" t="str">
        <f>E19</f>
        <v>рішення Білозірської сільської ради  від  22.12.2020 року № 4-23/VIII,   22.12.2021 № 25-18/VIII, 30.01.2023 №46-4/VIII, 28.02.2023 № 47-3/VIII</v>
      </c>
      <c r="F128" s="28">
        <f>G128</f>
        <v>425555</v>
      </c>
      <c r="G128" s="29">
        <f>225555+200000</f>
        <v>425555</v>
      </c>
      <c r="H128" s="29">
        <v>0</v>
      </c>
      <c r="I128" s="99">
        <f>499192-73637</f>
        <v>425555</v>
      </c>
      <c r="J128" s="30">
        <f t="shared" si="5"/>
        <v>100</v>
      </c>
      <c r="K128" s="53" t="s">
        <v>197</v>
      </c>
      <c r="L128" s="16"/>
    </row>
    <row r="129" spans="1:256" ht="47.25" customHeight="1" x14ac:dyDescent="0.2">
      <c r="A129" s="1"/>
      <c r="B129" s="26"/>
      <c r="C129" s="26"/>
      <c r="D129" s="27" t="s">
        <v>149</v>
      </c>
      <c r="E129" s="27" t="str">
        <f>E81</f>
        <v xml:space="preserve">рішення Білозірської сільської ради  від  29.01.2024 року № 65-3/VIII </v>
      </c>
      <c r="F129" s="28">
        <f>G129</f>
        <v>1274676</v>
      </c>
      <c r="G129" s="29">
        <v>1274676</v>
      </c>
      <c r="H129" s="29">
        <v>0</v>
      </c>
      <c r="I129" s="99">
        <v>1274676</v>
      </c>
      <c r="J129" s="30">
        <f t="shared" si="5"/>
        <v>100</v>
      </c>
      <c r="K129" s="53" t="s">
        <v>198</v>
      </c>
      <c r="L129" s="16"/>
    </row>
    <row r="130" spans="1:256" ht="45.75" customHeight="1" x14ac:dyDescent="0.2">
      <c r="A130" s="1"/>
      <c r="B130" s="26"/>
      <c r="C130" s="26"/>
      <c r="D130" s="27" t="s">
        <v>150</v>
      </c>
      <c r="E130" s="27" t="s">
        <v>151</v>
      </c>
      <c r="F130" s="28">
        <f>G130</f>
        <v>73637</v>
      </c>
      <c r="G130" s="29">
        <v>73637</v>
      </c>
      <c r="H130" s="29">
        <v>0</v>
      </c>
      <c r="I130" s="99">
        <v>73637</v>
      </c>
      <c r="J130" s="30">
        <f t="shared" si="5"/>
        <v>100</v>
      </c>
      <c r="K130" s="53" t="s">
        <v>199</v>
      </c>
      <c r="L130" s="16"/>
    </row>
    <row r="131" spans="1:256" ht="63.75" customHeight="1" x14ac:dyDescent="0.2">
      <c r="A131" s="1"/>
      <c r="B131" s="26"/>
      <c r="C131" s="26"/>
      <c r="D131" s="27" t="s">
        <v>152</v>
      </c>
      <c r="E131" s="27" t="s">
        <v>153</v>
      </c>
      <c r="F131" s="28">
        <f>G131</f>
        <v>100000</v>
      </c>
      <c r="G131" s="29">
        <v>100000</v>
      </c>
      <c r="H131" s="29">
        <v>0</v>
      </c>
      <c r="I131" s="99">
        <v>88374</v>
      </c>
      <c r="J131" s="30">
        <f t="shared" si="5"/>
        <v>88.373999999999995</v>
      </c>
      <c r="K131" s="53" t="s">
        <v>200</v>
      </c>
      <c r="L131" s="16"/>
    </row>
    <row r="132" spans="1:256" ht="61.5" customHeight="1" x14ac:dyDescent="0.2">
      <c r="A132" s="1"/>
      <c r="B132" s="15"/>
      <c r="C132" s="15"/>
      <c r="D132" s="77" t="s">
        <v>154</v>
      </c>
      <c r="E132" s="77" t="s">
        <v>155</v>
      </c>
      <c r="F132" s="28">
        <f>G132+H132</f>
        <v>330000</v>
      </c>
      <c r="G132" s="28">
        <v>0</v>
      </c>
      <c r="H132" s="29">
        <f>180000+150000</f>
        <v>330000</v>
      </c>
      <c r="I132" s="99">
        <v>330000</v>
      </c>
      <c r="J132" s="30">
        <f t="shared" si="5"/>
        <v>100</v>
      </c>
      <c r="K132" s="78" t="s">
        <v>202</v>
      </c>
      <c r="L132" s="16"/>
    </row>
    <row r="133" spans="1:256" ht="21" customHeight="1" x14ac:dyDescent="0.2">
      <c r="A133" s="1"/>
      <c r="B133" s="128" t="s">
        <v>6</v>
      </c>
      <c r="C133" s="128" t="s">
        <v>7</v>
      </c>
      <c r="D133" s="128" t="s">
        <v>8</v>
      </c>
      <c r="E133" s="128" t="s">
        <v>9</v>
      </c>
      <c r="F133" s="128" t="s">
        <v>10</v>
      </c>
      <c r="G133" s="128" t="s">
        <v>11</v>
      </c>
      <c r="H133" s="128" t="s">
        <v>12</v>
      </c>
      <c r="I133" s="129" t="s">
        <v>13</v>
      </c>
      <c r="J133" s="127" t="s">
        <v>14</v>
      </c>
      <c r="K133" s="127" t="s">
        <v>15</v>
      </c>
      <c r="L133" s="16"/>
    </row>
    <row r="134" spans="1:256" ht="69.400000000000006" customHeight="1" x14ac:dyDescent="0.2">
      <c r="A134" s="1"/>
      <c r="B134" s="128"/>
      <c r="C134" s="128"/>
      <c r="D134" s="128"/>
      <c r="E134" s="128"/>
      <c r="F134" s="128"/>
      <c r="G134" s="128"/>
      <c r="H134" s="128"/>
      <c r="I134" s="129"/>
      <c r="J134" s="127"/>
      <c r="K134" s="127"/>
      <c r="L134" s="16"/>
    </row>
    <row r="135" spans="1:256" ht="12" customHeight="1" x14ac:dyDescent="0.2">
      <c r="A135" s="1"/>
      <c r="B135" s="15" t="s">
        <v>16</v>
      </c>
      <c r="C135" s="15">
        <v>2</v>
      </c>
      <c r="D135" s="15">
        <v>3</v>
      </c>
      <c r="E135" s="15">
        <v>4</v>
      </c>
      <c r="F135" s="15">
        <v>5</v>
      </c>
      <c r="G135" s="15">
        <v>6</v>
      </c>
      <c r="H135" s="15">
        <v>7</v>
      </c>
      <c r="I135" s="98">
        <v>9</v>
      </c>
      <c r="J135" s="17">
        <v>10</v>
      </c>
      <c r="K135" s="17">
        <v>11</v>
      </c>
      <c r="L135" s="16"/>
    </row>
    <row r="136" spans="1:256" ht="80.25" customHeight="1" x14ac:dyDescent="0.2">
      <c r="A136" s="1"/>
      <c r="B136" s="26"/>
      <c r="C136" s="26"/>
      <c r="D136" s="27" t="s">
        <v>156</v>
      </c>
      <c r="E136" s="27" t="s">
        <v>157</v>
      </c>
      <c r="F136" s="28">
        <f>G136+H136</f>
        <v>550000</v>
      </c>
      <c r="G136" s="29">
        <f>200000+150000</f>
        <v>350000</v>
      </c>
      <c r="H136" s="29">
        <f>200000</f>
        <v>200000</v>
      </c>
      <c r="I136" s="99">
        <v>349665</v>
      </c>
      <c r="J136" s="30">
        <f t="shared" si="5"/>
        <v>63.575454545454548</v>
      </c>
      <c r="K136" s="79" t="s">
        <v>201</v>
      </c>
      <c r="L136" s="16"/>
    </row>
    <row r="137" spans="1:256" s="37" customFormat="1" ht="49.5" customHeight="1" x14ac:dyDescent="0.2">
      <c r="A137" s="33"/>
      <c r="B137" s="19" t="s">
        <v>158</v>
      </c>
      <c r="C137" s="19" t="s">
        <v>159</v>
      </c>
      <c r="D137" s="55"/>
      <c r="E137" s="80"/>
      <c r="F137" s="20">
        <f>SUM(F138:F152)</f>
        <v>1791781</v>
      </c>
      <c r="G137" s="20">
        <f>SUM(G138:G152)</f>
        <v>1074406</v>
      </c>
      <c r="H137" s="20">
        <f>SUM(H138:H152)</f>
        <v>717383</v>
      </c>
      <c r="I137" s="101">
        <f>SUM(I138:I152)</f>
        <v>1594409</v>
      </c>
      <c r="J137" s="20">
        <f t="shared" si="5"/>
        <v>88.984591308870904</v>
      </c>
      <c r="K137" s="35"/>
      <c r="L137" s="36"/>
      <c r="IU137" s="4"/>
      <c r="IV137" s="4"/>
    </row>
    <row r="138" spans="1:256" ht="35.25" customHeight="1" x14ac:dyDescent="0.2">
      <c r="A138" s="1"/>
      <c r="B138" s="26"/>
      <c r="C138" s="82"/>
      <c r="D138" s="81" t="s">
        <v>209</v>
      </c>
      <c r="E138" s="27" t="s">
        <v>160</v>
      </c>
      <c r="F138" s="28">
        <f t="shared" ref="F138:F152" si="7">G138+H138</f>
        <v>500000</v>
      </c>
      <c r="G138" s="29">
        <v>500000</v>
      </c>
      <c r="H138" s="29">
        <v>0</v>
      </c>
      <c r="I138" s="99">
        <v>500000</v>
      </c>
      <c r="J138" s="30">
        <f t="shared" si="5"/>
        <v>100</v>
      </c>
      <c r="K138" s="57" t="s">
        <v>203</v>
      </c>
      <c r="L138" s="16"/>
    </row>
    <row r="139" spans="1:256" ht="35.25" customHeight="1" x14ac:dyDescent="0.2">
      <c r="A139" s="1"/>
      <c r="B139" s="26"/>
      <c r="C139" s="82"/>
      <c r="D139" s="81" t="s">
        <v>210</v>
      </c>
      <c r="E139" s="27" t="s">
        <v>161</v>
      </c>
      <c r="F139" s="28">
        <f t="shared" si="7"/>
        <v>200000</v>
      </c>
      <c r="G139" s="29">
        <v>0</v>
      </c>
      <c r="H139" s="29">
        <v>200000</v>
      </c>
      <c r="I139" s="99">
        <v>200000</v>
      </c>
      <c r="J139" s="30">
        <f t="shared" si="5"/>
        <v>100</v>
      </c>
      <c r="K139" s="57" t="s">
        <v>203</v>
      </c>
      <c r="L139" s="16"/>
    </row>
    <row r="140" spans="1:256" ht="35.25" customHeight="1" x14ac:dyDescent="0.2">
      <c r="A140" s="1"/>
      <c r="B140" s="26"/>
      <c r="C140" s="82"/>
      <c r="D140" s="27" t="s">
        <v>162</v>
      </c>
      <c r="E140" s="27" t="s">
        <v>163</v>
      </c>
      <c r="F140" s="28">
        <f t="shared" si="7"/>
        <v>50000</v>
      </c>
      <c r="G140" s="29">
        <v>50000</v>
      </c>
      <c r="H140" s="29">
        <v>0</v>
      </c>
      <c r="I140" s="99">
        <v>50000</v>
      </c>
      <c r="J140" s="30">
        <f t="shared" si="5"/>
        <v>100</v>
      </c>
      <c r="K140" s="57" t="s">
        <v>203</v>
      </c>
      <c r="L140" s="16"/>
    </row>
    <row r="141" spans="1:256" ht="45.4" customHeight="1" x14ac:dyDescent="0.2">
      <c r="A141" s="1"/>
      <c r="B141" s="26"/>
      <c r="C141" s="82"/>
      <c r="D141" s="27" t="s">
        <v>164</v>
      </c>
      <c r="E141" s="27" t="s">
        <v>165</v>
      </c>
      <c r="F141" s="28">
        <f t="shared" si="7"/>
        <v>50000</v>
      </c>
      <c r="G141" s="29">
        <v>50000</v>
      </c>
      <c r="H141" s="29">
        <v>0</v>
      </c>
      <c r="I141" s="99">
        <v>50000</v>
      </c>
      <c r="J141" s="30">
        <f t="shared" si="5"/>
        <v>100</v>
      </c>
      <c r="K141" s="57" t="s">
        <v>204</v>
      </c>
      <c r="L141" s="16"/>
    </row>
    <row r="142" spans="1:256" ht="44.25" customHeight="1" x14ac:dyDescent="0.2">
      <c r="A142" s="1"/>
      <c r="B142" s="26"/>
      <c r="C142" s="82"/>
      <c r="D142" s="81" t="s">
        <v>211</v>
      </c>
      <c r="E142" s="27" t="s">
        <v>166</v>
      </c>
      <c r="F142" s="28">
        <f t="shared" si="7"/>
        <v>110000</v>
      </c>
      <c r="G142" s="29">
        <v>110000</v>
      </c>
      <c r="H142" s="29">
        <v>0</v>
      </c>
      <c r="I142" s="99">
        <v>110000</v>
      </c>
      <c r="J142" s="30">
        <f t="shared" si="5"/>
        <v>100</v>
      </c>
      <c r="K142" s="57" t="s">
        <v>204</v>
      </c>
      <c r="L142" s="16"/>
    </row>
    <row r="143" spans="1:256" ht="51" customHeight="1" x14ac:dyDescent="0.2">
      <c r="A143" s="1"/>
      <c r="B143" s="26"/>
      <c r="C143" s="82"/>
      <c r="D143" s="81" t="s">
        <v>212</v>
      </c>
      <c r="E143" s="27" t="s">
        <v>167</v>
      </c>
      <c r="F143" s="28">
        <f t="shared" si="7"/>
        <v>64400</v>
      </c>
      <c r="G143" s="29">
        <v>64400</v>
      </c>
      <c r="H143" s="29">
        <v>0</v>
      </c>
      <c r="I143" s="99">
        <v>64400</v>
      </c>
      <c r="J143" s="30">
        <f t="shared" si="5"/>
        <v>100</v>
      </c>
      <c r="K143" s="57" t="s">
        <v>204</v>
      </c>
      <c r="L143" s="16"/>
    </row>
    <row r="144" spans="1:256" ht="60" customHeight="1" x14ac:dyDescent="0.2">
      <c r="A144" s="1"/>
      <c r="B144" s="26"/>
      <c r="C144" s="82"/>
      <c r="D144" s="27" t="s">
        <v>168</v>
      </c>
      <c r="E144" s="27" t="s">
        <v>169</v>
      </c>
      <c r="F144" s="28">
        <f t="shared" si="7"/>
        <v>50000</v>
      </c>
      <c r="G144" s="29">
        <v>0</v>
      </c>
      <c r="H144" s="29">
        <v>50000</v>
      </c>
      <c r="I144" s="99">
        <v>50000</v>
      </c>
      <c r="J144" s="30">
        <f t="shared" si="5"/>
        <v>100</v>
      </c>
      <c r="K144" s="57" t="s">
        <v>204</v>
      </c>
      <c r="L144" s="16"/>
    </row>
    <row r="145" spans="1:12" ht="21" customHeight="1" x14ac:dyDescent="0.2">
      <c r="A145" s="1"/>
      <c r="B145" s="128" t="s">
        <v>6</v>
      </c>
      <c r="C145" s="128" t="s">
        <v>7</v>
      </c>
      <c r="D145" s="128" t="s">
        <v>8</v>
      </c>
      <c r="E145" s="128" t="s">
        <v>9</v>
      </c>
      <c r="F145" s="128" t="s">
        <v>10</v>
      </c>
      <c r="G145" s="128" t="s">
        <v>11</v>
      </c>
      <c r="H145" s="128" t="s">
        <v>12</v>
      </c>
      <c r="I145" s="129" t="s">
        <v>13</v>
      </c>
      <c r="J145" s="127" t="s">
        <v>14</v>
      </c>
      <c r="K145" s="127" t="s">
        <v>15</v>
      </c>
      <c r="L145" s="16"/>
    </row>
    <row r="146" spans="1:12" ht="69.400000000000006" customHeight="1" x14ac:dyDescent="0.2">
      <c r="A146" s="1"/>
      <c r="B146" s="128"/>
      <c r="C146" s="128"/>
      <c r="D146" s="128"/>
      <c r="E146" s="128"/>
      <c r="F146" s="128"/>
      <c r="G146" s="128"/>
      <c r="H146" s="128"/>
      <c r="I146" s="129"/>
      <c r="J146" s="127"/>
      <c r="K146" s="127"/>
      <c r="L146" s="16"/>
    </row>
    <row r="147" spans="1:12" ht="12" customHeight="1" x14ac:dyDescent="0.2">
      <c r="A147" s="1"/>
      <c r="B147" s="15" t="s">
        <v>16</v>
      </c>
      <c r="C147" s="15">
        <v>2</v>
      </c>
      <c r="D147" s="15">
        <v>3</v>
      </c>
      <c r="E147" s="15">
        <v>4</v>
      </c>
      <c r="F147" s="15">
        <v>5</v>
      </c>
      <c r="G147" s="15">
        <v>6</v>
      </c>
      <c r="H147" s="15">
        <v>7</v>
      </c>
      <c r="I147" s="98">
        <v>9</v>
      </c>
      <c r="J147" s="17">
        <v>10</v>
      </c>
      <c r="K147" s="17">
        <v>11</v>
      </c>
      <c r="L147" s="16"/>
    </row>
    <row r="148" spans="1:12" ht="99" customHeight="1" x14ac:dyDescent="0.2">
      <c r="A148" s="1"/>
      <c r="B148" s="26"/>
      <c r="C148" s="82"/>
      <c r="D148" s="27" t="s">
        <v>170</v>
      </c>
      <c r="E148" s="27" t="s">
        <v>171</v>
      </c>
      <c r="F148" s="28">
        <f t="shared" si="7"/>
        <v>100000</v>
      </c>
      <c r="G148" s="29">
        <v>100000</v>
      </c>
      <c r="H148" s="29">
        <v>0</v>
      </c>
      <c r="I148" s="99">
        <v>100000</v>
      </c>
      <c r="J148" s="30">
        <f t="shared" si="5"/>
        <v>100</v>
      </c>
      <c r="K148" s="83" t="s">
        <v>205</v>
      </c>
      <c r="L148" s="16"/>
    </row>
    <row r="149" spans="1:12" ht="39" customHeight="1" x14ac:dyDescent="0.2">
      <c r="A149" s="1"/>
      <c r="B149" s="26"/>
      <c r="C149" s="82"/>
      <c r="D149" s="81" t="s">
        <v>213</v>
      </c>
      <c r="E149" s="27" t="s">
        <v>172</v>
      </c>
      <c r="F149" s="28">
        <f t="shared" si="7"/>
        <v>107376</v>
      </c>
      <c r="G149" s="29">
        <v>0</v>
      </c>
      <c r="H149" s="29">
        <v>107376</v>
      </c>
      <c r="I149" s="99">
        <v>0</v>
      </c>
      <c r="J149" s="30">
        <f t="shared" si="5"/>
        <v>0</v>
      </c>
      <c r="K149" s="57" t="s">
        <v>206</v>
      </c>
      <c r="L149" s="16"/>
    </row>
    <row r="150" spans="1:12" ht="72.75" customHeight="1" x14ac:dyDescent="0.2">
      <c r="A150" s="1"/>
      <c r="B150" s="15"/>
      <c r="C150" s="84"/>
      <c r="D150" s="85" t="s">
        <v>173</v>
      </c>
      <c r="E150" s="77" t="s">
        <v>174</v>
      </c>
      <c r="F150" s="28">
        <f t="shared" si="7"/>
        <v>50000</v>
      </c>
      <c r="G150" s="28">
        <v>50000</v>
      </c>
      <c r="H150" s="28">
        <v>0</v>
      </c>
      <c r="I150" s="99">
        <v>50000</v>
      </c>
      <c r="J150" s="30">
        <f t="shared" si="5"/>
        <v>100</v>
      </c>
      <c r="K150" s="83" t="s">
        <v>207</v>
      </c>
      <c r="L150" s="16"/>
    </row>
    <row r="151" spans="1:12" ht="51.75" customHeight="1" x14ac:dyDescent="0.2">
      <c r="A151" s="1"/>
      <c r="B151" s="15"/>
      <c r="C151" s="84"/>
      <c r="D151" s="85" t="s">
        <v>175</v>
      </c>
      <c r="E151" s="77" t="s">
        <v>176</v>
      </c>
      <c r="F151" s="28">
        <f t="shared" si="7"/>
        <v>450000</v>
      </c>
      <c r="G151" s="28">
        <v>90000</v>
      </c>
      <c r="H151" s="28">
        <f>260000+100000</f>
        <v>360000</v>
      </c>
      <c r="I151" s="99">
        <v>360000</v>
      </c>
      <c r="J151" s="30">
        <f t="shared" si="5"/>
        <v>80</v>
      </c>
      <c r="K151" s="57" t="s">
        <v>204</v>
      </c>
      <c r="L151" s="16"/>
    </row>
    <row r="152" spans="1:12" ht="63.75" customHeight="1" x14ac:dyDescent="0.2">
      <c r="A152" s="1"/>
      <c r="B152" s="26"/>
      <c r="C152" s="82"/>
      <c r="D152" s="27" t="s">
        <v>104</v>
      </c>
      <c r="E152" s="27" t="s">
        <v>133</v>
      </c>
      <c r="F152" s="28">
        <f t="shared" si="7"/>
        <v>60000</v>
      </c>
      <c r="G152" s="29">
        <v>60000</v>
      </c>
      <c r="H152" s="29">
        <v>0</v>
      </c>
      <c r="I152" s="99">
        <v>60000</v>
      </c>
      <c r="J152" s="30">
        <f t="shared" si="5"/>
        <v>100</v>
      </c>
      <c r="K152" s="83" t="s">
        <v>208</v>
      </c>
      <c r="L152" s="16"/>
    </row>
    <row r="153" spans="1:12" ht="26.25" customHeight="1" x14ac:dyDescent="0.2">
      <c r="A153" s="1"/>
      <c r="B153" s="19" t="s">
        <v>177</v>
      </c>
      <c r="C153" s="19" t="s">
        <v>178</v>
      </c>
      <c r="D153" s="19" t="s">
        <v>177</v>
      </c>
      <c r="E153" s="19" t="s">
        <v>177</v>
      </c>
      <c r="F153" s="20">
        <f>F119+F100+F12+F87</f>
        <v>21640779.689999998</v>
      </c>
      <c r="G153" s="20">
        <f>G119+G100+G12+G87</f>
        <v>17885558</v>
      </c>
      <c r="H153" s="20">
        <f>H119+H100+H12+H87</f>
        <v>3755237.69</v>
      </c>
      <c r="I153" s="101">
        <f>I119+I100+I12+I87</f>
        <v>20353687.190000001</v>
      </c>
      <c r="J153" s="21">
        <f t="shared" si="5"/>
        <v>94.052467062474875</v>
      </c>
      <c r="K153" s="22"/>
      <c r="L153" s="16"/>
    </row>
    <row r="154" spans="1:12" ht="26.25" customHeight="1" x14ac:dyDescent="0.2">
      <c r="A154" s="1"/>
      <c r="B154" s="122"/>
      <c r="C154" s="122"/>
      <c r="D154" s="122"/>
      <c r="E154" s="122"/>
      <c r="F154" s="123"/>
      <c r="G154" s="123"/>
      <c r="H154" s="123"/>
      <c r="I154" s="124"/>
      <c r="J154" s="125"/>
      <c r="K154" s="95"/>
      <c r="L154" s="16"/>
    </row>
    <row r="155" spans="1:12" ht="15.95" customHeight="1" x14ac:dyDescent="0.2">
      <c r="A155" s="1"/>
      <c r="B155" s="1"/>
      <c r="C155" s="114" t="s">
        <v>228</v>
      </c>
      <c r="D155" s="33"/>
      <c r="E155" s="146" t="s">
        <v>179</v>
      </c>
      <c r="F155" s="146"/>
      <c r="G155" s="146"/>
      <c r="H155" s="146"/>
    </row>
  </sheetData>
  <sheetProtection selectLockedCells="1" selectUnlockedCells="1"/>
  <mergeCells count="138">
    <mergeCell ref="H145:H146"/>
    <mergeCell ref="I145:I146"/>
    <mergeCell ref="J145:J146"/>
    <mergeCell ref="K145:K146"/>
    <mergeCell ref="B145:B146"/>
    <mergeCell ref="C145:C146"/>
    <mergeCell ref="D145:D146"/>
    <mergeCell ref="E145:E146"/>
    <mergeCell ref="F145:F146"/>
    <mergeCell ref="G145:G146"/>
    <mergeCell ref="H133:H134"/>
    <mergeCell ref="I133:I134"/>
    <mergeCell ref="J133:J134"/>
    <mergeCell ref="K133:K134"/>
    <mergeCell ref="H123:H124"/>
    <mergeCell ref="I123:I124"/>
    <mergeCell ref="J123:J124"/>
    <mergeCell ref="K123:K124"/>
    <mergeCell ref="B133:B134"/>
    <mergeCell ref="C133:C134"/>
    <mergeCell ref="D133:D134"/>
    <mergeCell ref="E133:E134"/>
    <mergeCell ref="F133:F134"/>
    <mergeCell ref="G133:G134"/>
    <mergeCell ref="B123:B124"/>
    <mergeCell ref="C123:C124"/>
    <mergeCell ref="D123:D124"/>
    <mergeCell ref="E123:E124"/>
    <mergeCell ref="F123:F124"/>
    <mergeCell ref="G123:G124"/>
    <mergeCell ref="B69:B70"/>
    <mergeCell ref="C69:C70"/>
    <mergeCell ref="D69:D70"/>
    <mergeCell ref="E69:E70"/>
    <mergeCell ref="F69:F70"/>
    <mergeCell ref="G69:G70"/>
    <mergeCell ref="I44:I45"/>
    <mergeCell ref="J44:J45"/>
    <mergeCell ref="K44:K45"/>
    <mergeCell ref="K80:K81"/>
    <mergeCell ref="K75:K76"/>
    <mergeCell ref="K85:K86"/>
    <mergeCell ref="I69:I70"/>
    <mergeCell ref="J69:J70"/>
    <mergeCell ref="K69:K70"/>
    <mergeCell ref="K37:K38"/>
    <mergeCell ref="K33:K34"/>
    <mergeCell ref="B44:B45"/>
    <mergeCell ref="C44:C45"/>
    <mergeCell ref="D44:D45"/>
    <mergeCell ref="E44:E45"/>
    <mergeCell ref="F44:F45"/>
    <mergeCell ref="H33:H34"/>
    <mergeCell ref="I33:I34"/>
    <mergeCell ref="J33:J34"/>
    <mergeCell ref="G9:G10"/>
    <mergeCell ref="H9:H10"/>
    <mergeCell ref="I9:I10"/>
    <mergeCell ref="J9:J10"/>
    <mergeCell ref="K9:K10"/>
    <mergeCell ref="E155:H155"/>
    <mergeCell ref="K18:K19"/>
    <mergeCell ref="K23:K24"/>
    <mergeCell ref="G44:G45"/>
    <mergeCell ref="H44:H45"/>
    <mergeCell ref="B6:C6"/>
    <mergeCell ref="E6:F6"/>
    <mergeCell ref="B7:C7"/>
    <mergeCell ref="E7:F7"/>
    <mergeCell ref="B9:B10"/>
    <mergeCell ref="C9:C10"/>
    <mergeCell ref="D9:D10"/>
    <mergeCell ref="E9:E10"/>
    <mergeCell ref="F9:F10"/>
    <mergeCell ref="G1:H1"/>
    <mergeCell ref="F2:H2"/>
    <mergeCell ref="E3:H3"/>
    <mergeCell ref="G4:H4"/>
    <mergeCell ref="I4:K4"/>
    <mergeCell ref="B5:K5"/>
    <mergeCell ref="I1:K2"/>
    <mergeCell ref="B20:B21"/>
    <mergeCell ref="C20:C21"/>
    <mergeCell ref="D20:D21"/>
    <mergeCell ref="E20:E21"/>
    <mergeCell ref="F20:F21"/>
    <mergeCell ref="G20:G21"/>
    <mergeCell ref="H20:H21"/>
    <mergeCell ref="I20:I21"/>
    <mergeCell ref="J20:J21"/>
    <mergeCell ref="K20:K21"/>
    <mergeCell ref="B33:B34"/>
    <mergeCell ref="C33:C34"/>
    <mergeCell ref="D33:D34"/>
    <mergeCell ref="E33:E34"/>
    <mergeCell ref="F33:F34"/>
    <mergeCell ref="G33:G34"/>
    <mergeCell ref="B57:B58"/>
    <mergeCell ref="C57:C58"/>
    <mergeCell ref="D57:D58"/>
    <mergeCell ref="E57:E58"/>
    <mergeCell ref="F57:F58"/>
    <mergeCell ref="G57:G58"/>
    <mergeCell ref="H57:H58"/>
    <mergeCell ref="I57:I58"/>
    <mergeCell ref="J57:J58"/>
    <mergeCell ref="H97:H98"/>
    <mergeCell ref="H82:H83"/>
    <mergeCell ref="I82:I83"/>
    <mergeCell ref="J82:J83"/>
    <mergeCell ref="J97:J98"/>
    <mergeCell ref="H69:H70"/>
    <mergeCell ref="B82:B83"/>
    <mergeCell ref="C82:C83"/>
    <mergeCell ref="D82:D83"/>
    <mergeCell ref="E82:E83"/>
    <mergeCell ref="F82:F83"/>
    <mergeCell ref="G82:G83"/>
    <mergeCell ref="H107:H108"/>
    <mergeCell ref="K57:K58"/>
    <mergeCell ref="K82:K83"/>
    <mergeCell ref="B97:B98"/>
    <mergeCell ref="C97:C98"/>
    <mergeCell ref="D97:D98"/>
    <mergeCell ref="E97:E98"/>
    <mergeCell ref="F97:F98"/>
    <mergeCell ref="G97:G98"/>
    <mergeCell ref="I97:I98"/>
    <mergeCell ref="K97:K98"/>
    <mergeCell ref="B107:B108"/>
    <mergeCell ref="C107:C108"/>
    <mergeCell ref="D107:D108"/>
    <mergeCell ref="E107:E108"/>
    <mergeCell ref="F107:F108"/>
    <mergeCell ref="G107:G108"/>
    <mergeCell ref="I107:I108"/>
    <mergeCell ref="J107:J108"/>
    <mergeCell ref="K107:K108"/>
  </mergeCells>
  <pageMargins left="0.70000000000000007" right="0.70000000000000007" top="0.75" bottom="0.75" header="0.51181102362204722" footer="0.51181102362204722"/>
  <pageSetup paperSize="9" scale="75" firstPageNumber="0" orientation="landscape" horizontalDpi="300" verticalDpi="300" r:id="rId1"/>
  <headerFooter alignWithMargins="0"/>
  <rowBreaks count="10" manualBreakCount="10">
    <brk id="19" min="1" max="10" man="1"/>
    <brk id="32" min="1" max="10" man="1"/>
    <brk id="43" min="1" max="10" man="1"/>
    <brk id="56" min="1" max="10" man="1"/>
    <brk id="68" min="1" max="10" man="1"/>
    <brk id="81" min="1" max="10" man="1"/>
    <brk id="96" min="1" max="10" man="1"/>
    <brk id="106" min="1" max="10" man="1"/>
    <brk id="132" min="1" max="10" man="1"/>
    <brk id="14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1</vt:i4>
      </vt:variant>
      <vt:variant>
        <vt:lpstr>Діаграми</vt:lpstr>
      </vt:variant>
      <vt:variant>
        <vt:i4>1</vt:i4>
      </vt:variant>
      <vt:variant>
        <vt:lpstr>Іменовані діапазони</vt:lpstr>
      </vt:variant>
      <vt:variant>
        <vt:i4>2</vt:i4>
      </vt:variant>
    </vt:vector>
  </HeadingPairs>
  <TitlesOfParts>
    <vt:vector size="4" baseType="lpstr">
      <vt:lpstr>дод6</vt:lpstr>
      <vt:lpstr>Диаграмма1</vt:lpstr>
      <vt:lpstr>дод6!Excel_BuiltIn_Print_Area</vt:lpstr>
      <vt:lpstr>дод6!Область_друку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Silenko.O</dc:creator>
  <cp:lastModifiedBy>Silenko Olga</cp:lastModifiedBy>
  <dcterms:created xsi:type="dcterms:W3CDTF">2026-02-23T09:18:25Z</dcterms:created>
  <dcterms:modified xsi:type="dcterms:W3CDTF">2026-02-23T09:22:46Z</dcterms:modified>
</cp:coreProperties>
</file>