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</sheets>
  <externalReferences>
    <externalReference r:id="rId3"/>
  </externalReferences>
  <definedNames>
    <definedName name="_xlnm.Print_Area" localSheetId="0">Лист1!$A$1:$J$71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9" i="1" l="1"/>
  <c r="H24" i="1" l="1"/>
  <c r="H28" i="1"/>
  <c r="G44" i="1"/>
  <c r="G42" i="1" s="1"/>
  <c r="H42" i="1"/>
  <c r="I42" i="1"/>
  <c r="J42" i="1"/>
  <c r="H43" i="1"/>
  <c r="G43" i="1" s="1"/>
  <c r="H55" i="1"/>
  <c r="I36" i="1" l="1"/>
  <c r="H36" i="1"/>
  <c r="J38" i="1"/>
  <c r="G38" i="1"/>
  <c r="H16" i="1"/>
  <c r="G16" i="1" s="1"/>
  <c r="H27" i="1"/>
  <c r="H20" i="1"/>
  <c r="G67" i="1"/>
  <c r="H66" i="1"/>
  <c r="G66" i="1" s="1"/>
  <c r="J65" i="1"/>
  <c r="J60" i="1" s="1"/>
  <c r="J51" i="1" s="1"/>
  <c r="J50" i="1" s="1"/>
  <c r="J49" i="1" s="1"/>
  <c r="I65" i="1"/>
  <c r="G65" i="1"/>
  <c r="G64" i="1"/>
  <c r="G63" i="1"/>
  <c r="H62" i="1"/>
  <c r="G62" i="1"/>
  <c r="H61" i="1"/>
  <c r="G61" i="1"/>
  <c r="I60" i="1"/>
  <c r="H59" i="1"/>
  <c r="G59" i="1"/>
  <c r="H57" i="1"/>
  <c r="G57" i="1"/>
  <c r="G56" i="1"/>
  <c r="G55" i="1"/>
  <c r="J54" i="1"/>
  <c r="I54" i="1"/>
  <c r="I51" i="1" s="1"/>
  <c r="I50" i="1" s="1"/>
  <c r="I49" i="1" s="1"/>
  <c r="G53" i="1"/>
  <c r="J52" i="1"/>
  <c r="I52" i="1"/>
  <c r="H52" i="1"/>
  <c r="G52" i="1"/>
  <c r="G45" i="1"/>
  <c r="H41" i="1"/>
  <c r="G41" i="1"/>
  <c r="H40" i="1"/>
  <c r="G40" i="1"/>
  <c r="I39" i="1"/>
  <c r="J39" i="1" s="1"/>
  <c r="J37" i="1"/>
  <c r="J36" i="1" s="1"/>
  <c r="I37" i="1"/>
  <c r="G37" i="1"/>
  <c r="F37" i="1"/>
  <c r="E37" i="1"/>
  <c r="H35" i="1"/>
  <c r="G35" i="1"/>
  <c r="I34" i="1"/>
  <c r="G34" i="1" s="1"/>
  <c r="H33" i="1"/>
  <c r="G33" i="1"/>
  <c r="H32" i="1"/>
  <c r="G32" i="1" s="1"/>
  <c r="G31" i="1"/>
  <c r="J30" i="1"/>
  <c r="I30" i="1"/>
  <c r="G29" i="1"/>
  <c r="G28" i="1"/>
  <c r="J27" i="1"/>
  <c r="I27" i="1"/>
  <c r="H26" i="1"/>
  <c r="G26" i="1"/>
  <c r="H25" i="1"/>
  <c r="G25" i="1"/>
  <c r="G24" i="1"/>
  <c r="H23" i="1"/>
  <c r="G23" i="1"/>
  <c r="G22" i="1"/>
  <c r="G21" i="1"/>
  <c r="G20" i="1"/>
  <c r="H19" i="1"/>
  <c r="G19" i="1"/>
  <c r="G18" i="1"/>
  <c r="H17" i="1"/>
  <c r="G17" i="1"/>
  <c r="G15" i="1"/>
  <c r="I14" i="1"/>
  <c r="I13" i="1" s="1"/>
  <c r="G27" i="1" l="1"/>
  <c r="H14" i="1"/>
  <c r="J14" i="1"/>
  <c r="J13" i="1" s="1"/>
  <c r="J68" i="1" s="1"/>
  <c r="I68" i="1"/>
  <c r="G39" i="1"/>
  <c r="G36" i="1" s="1"/>
  <c r="H54" i="1"/>
  <c r="H60" i="1"/>
  <c r="G60" i="1" s="1"/>
  <c r="J34" i="1"/>
  <c r="H30" i="1"/>
  <c r="G30" i="1" s="1"/>
  <c r="K68" i="1" l="1"/>
  <c r="G54" i="1"/>
  <c r="H51" i="1"/>
  <c r="H50" i="1" s="1"/>
  <c r="H49" i="1" s="1"/>
  <c r="H13" i="1" l="1"/>
  <c r="H68" i="1" s="1"/>
  <c r="G14" i="1"/>
  <c r="G13" i="1" s="1"/>
  <c r="K54" i="1"/>
  <c r="G51" i="1"/>
  <c r="G50" i="1" s="1"/>
  <c r="G49" i="1" s="1"/>
  <c r="G68" i="1" l="1"/>
</calcChain>
</file>

<file path=xl/sharedStrings.xml><?xml version="1.0" encoding="utf-8"?>
<sst xmlns="http://schemas.openxmlformats.org/spreadsheetml/2006/main" count="236" uniqueCount="178">
  <si>
    <t>Додаток 6</t>
  </si>
  <si>
    <t xml:space="preserve">до  рішення Білозірської сільської  ради  "Про бюджет Білозірської </t>
  </si>
  <si>
    <t xml:space="preserve"> територіальної громади на 2022 рік" (23501000000) від 22.12.2021 № 25-45/VIII</t>
  </si>
  <si>
    <t>Розподіл витрат місцевого бюджету на реалізацію місцевих/регіональних програм у 2022 році</t>
  </si>
  <si>
    <t>23501000000</t>
  </si>
  <si>
    <t>(код бюджету)</t>
  </si>
  <si>
    <t>гривень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</si>
  <si>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</si>
  <si>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</si>
  <si>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</si>
  <si>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</si>
  <si>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</si>
  <si>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</si>
  <si>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</si>
  <si>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</si>
  <si>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</si>
  <si>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</si>
  <si>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</si>
  <si>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</si>
  <si>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</si>
  <si>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</si>
  <si>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</si>
  <si>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</si>
  <si>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</si>
  <si>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</si>
  <si>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</si>
  <si>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</si>
  <si>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</si>
  <si>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0200000</t>
  </si>
  <si>
    <t>Виконавчий комітет Білозірської сільської ради</t>
  </si>
  <si>
    <t>0210000</t>
  </si>
  <si>
    <t>0210180</t>
  </si>
  <si>
    <t>0180</t>
  </si>
  <si>
    <t>0133</t>
  </si>
  <si>
    <t>Інша діяльність у сфері державного управління</t>
  </si>
  <si>
    <t>Програма для затвердження виконання виконавчим комітетом Білозірської сільської ради рішень суду та пов'язаних із ними стягнень на 2022-2025 роки</t>
  </si>
  <si>
    <t>рішення сільської ради від 22.12.2021 року № 25-22/VIII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</si>
  <si>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</si>
  <si>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</si>
  <si>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</si>
  <si>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</si>
  <si>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Програма розвитку охорони здоров’я   Білозірської сільської територіальної громади на 2021-2025 роки</t>
  </si>
  <si>
    <t xml:space="preserve"> рішення сільської ради від 22.12.2020 року № 4-23/VIII</t>
  </si>
  <si>
    <t>0212152</t>
  </si>
  <si>
    <t>2152</t>
  </si>
  <si>
    <t>0763</t>
  </si>
  <si>
    <t>Інші програми та заходи у сфері охорони здоров’я</t>
  </si>
  <si>
    <t>0213032</t>
  </si>
  <si>
    <t>3032</t>
  </si>
  <si>
    <t>1070</t>
  </si>
  <si>
    <t>Надання пільг окремим категоріям громадян з оплати послуг зв'язку</t>
  </si>
  <si>
    <t>Комплекснаї програма «Турбота» Білозірської територіальної громади на 2021-2025 роки</t>
  </si>
  <si>
    <t xml:space="preserve"> рішення сільської ради від 22.12.2020 року № 4-36/VIII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</si>
  <si>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</si>
  <si>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</si>
  <si>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</si>
  <si>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</si>
  <si>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</si>
  <si>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</si>
  <si>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0213090</t>
  </si>
  <si>
    <t>Видатки на поховання учасників бойових дій та осіб з інвалідністю внаслідок війни</t>
  </si>
  <si>
    <t xml:space="preserve">Програма «Безоплатне поховання померлих (загиблих) військовослужбовців під час проходження військової служби на 2022-2023 роки»  </t>
  </si>
  <si>
    <t>рішення сесії від  12.102022 р.№ 40-1/VIII</t>
  </si>
  <si>
    <t>0213160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</si>
  <si>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</si>
  <si>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</si>
  <si>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</si>
  <si>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0213241</t>
  </si>
  <si>
    <t>1090</t>
  </si>
  <si>
    <t>Забезпечення діяльності інших закладів у сфері соціального захисту і соціального забезпечення</t>
  </si>
  <si>
    <t>Комплексна програма розвитку надання соціальних послуг КЗ «ЦНСП Білозірської сільської ради» на 2022 рік»</t>
  </si>
  <si>
    <t xml:space="preserve"> рішення сільської ради  від 22 грудня 2021 року № 25-21/VІІІ</t>
  </si>
  <si>
    <t>0213242</t>
  </si>
  <si>
    <t>3242</t>
  </si>
  <si>
    <t>Інші заходи у сфері соціального захисту і соціального забезпечення</t>
  </si>
  <si>
    <t>0214082</t>
  </si>
  <si>
    <t>4082</t>
  </si>
  <si>
    <t>0829</t>
  </si>
  <si>
    <t>Інші заходи в галузі культури і мистецтва</t>
  </si>
  <si>
    <t>Комплексна програма розвитку галузі культури Білозірської сільської територіальної громади  на 2021-2025 роки»</t>
  </si>
  <si>
    <t xml:space="preserve"> рішення сільської ради від 22.12.2020 року № 4-30/VIII</t>
  </si>
  <si>
    <t>0215062</t>
  </si>
  <si>
    <t>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</si>
  <si>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</si>
  <si>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</si>
  <si>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Програма розвитку фізичної культури і спорту Білозірської сільської територіальної громади  на 2021-2025 роки</t>
  </si>
  <si>
    <t xml:space="preserve"> рішення сільської ради від 22.12.2020 року № 4-34/VIII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</si>
  <si>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</si>
  <si>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</si>
  <si>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</si>
  <si>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</si>
  <si>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 xml:space="preserve">Програми «Розвиток та фінансова підтримка комунального підприємства Ірдинське Білозірської сільської ради на 2022 рік».
</t>
  </si>
  <si>
    <t>рішення сільської ради від 22.12.2021 року № 25-15/VIII</t>
  </si>
  <si>
    <t>Програма «Розвиток та фінансова підтримка комунального підприємства  Білозірської сільської ради на 2022 рік»</t>
  </si>
  <si>
    <t xml:space="preserve"> рішення сільської ради від 22.12.2021 року № 25-16/VIII</t>
  </si>
  <si>
    <t>0216030</t>
  </si>
  <si>
    <t>6030</t>
  </si>
  <si>
    <t>Організація благоустрою населених пунктів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</si>
  <si>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</si>
  <si>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</si>
  <si>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</si>
  <si>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</si>
  <si>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0217130</t>
  </si>
  <si>
    <t>7130</t>
  </si>
  <si>
    <t>0421</t>
  </si>
  <si>
    <t>Здійснення  заходів із землеустрою</t>
  </si>
  <si>
    <t>Програма  «Розвиток земельних відносин  на території
Білозірської сільської ради на 2022-2026 роки"</t>
  </si>
  <si>
    <t xml:space="preserve"> рішення сільської ради від 08.02.2022 року № 28-51/VIII</t>
  </si>
  <si>
    <t>0217350</t>
  </si>
  <si>
    <t>Розроблення схем планування та забудови територій (містобудівної документації)</t>
  </si>
  <si>
    <t>0217461</t>
  </si>
  <si>
    <t>7461</t>
  </si>
  <si>
    <t>0443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</si>
  <si>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</si>
  <si>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</si>
  <si>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</si>
  <si>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0217670</t>
  </si>
  <si>
    <t>7670</t>
  </si>
  <si>
    <t>0490</t>
  </si>
  <si>
    <t>Внески до статутного капіталу суб’єктів господарювання</t>
  </si>
  <si>
    <t>0217680</t>
  </si>
  <si>
    <t>7680</t>
  </si>
  <si>
    <t>Членські внески до асоціацій органів місцевого самоврядування</t>
  </si>
  <si>
    <t>Програма «Членські внески на 2021-2025 роки».</t>
  </si>
  <si>
    <t xml:space="preserve"> рішення сільської ради від 22.12.2020 року № 4-20/VIII</t>
  </si>
  <si>
    <t>0218240</t>
  </si>
  <si>
    <t>8240</t>
  </si>
  <si>
    <t>0380</t>
  </si>
  <si>
    <t>Заходи та роботи з територіальної оборони</t>
  </si>
  <si>
    <t>Програма «Про підтримку добровольчого формування Білозірської сільської територіальної громади на 2022 рік»</t>
  </si>
  <si>
    <t xml:space="preserve"> рішення сільської ради від 05.04.2022 року № 32-1/VIII</t>
  </si>
  <si>
    <t>0218230</t>
  </si>
  <si>
    <t>8230</t>
  </si>
  <si>
    <t>Інші заходи громадського порядку та безпеки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</si>
  <si>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</si>
  <si>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</si>
  <si>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0218311</t>
  </si>
  <si>
    <t>8311</t>
  </si>
  <si>
    <t>0511</t>
  </si>
  <si>
    <t>Охорона та раціональне використання природних ресурсів</t>
  </si>
  <si>
    <t>Програма «Екологія 2021-2025».</t>
  </si>
  <si>
    <t xml:space="preserve"> рішення сільської ради від 22.12.2020 року № 4-27/VIII</t>
  </si>
  <si>
    <t>3700000</t>
  </si>
  <si>
    <t>Фінансовий відділ Білозірської сільської ради</t>
  </si>
  <si>
    <t>3710000</t>
  </si>
  <si>
    <t>МІЖБЮДЖЕТНІ ТРАНСФЕРТИ</t>
  </si>
  <si>
    <t>Субвенція з місцевого бюджету на співфінансування інвестиційних проектів</t>
  </si>
  <si>
    <t>Про затвердження Плану соціально-економічного розвитку Білозірської сільської територіальної громади  на 2022 рік.</t>
  </si>
  <si>
    <t xml:space="preserve"> рішення сільської ради від 22.12.2021 року № 25-2/VIII</t>
  </si>
  <si>
    <t>9770</t>
  </si>
  <si>
    <t>Інші субвенції з місцевого бюджету</t>
  </si>
  <si>
    <t xml:space="preserve">Програма «Забезпечення пожежної безпеки у Білозірській ОТГ на 2021-2025 роки».  </t>
  </si>
  <si>
    <t xml:space="preserve"> рішення сільської ради від 22.12.2020 року № 4-18/VIII</t>
  </si>
  <si>
    <t>Програма «Призовна діяльність» на 2021-2025 рік.</t>
  </si>
  <si>
    <t xml:space="preserve"> рішення сільської ради від 22.12.2020 року № 4-29/VIII</t>
  </si>
  <si>
    <t>Комплексної програми розвитку освіти  Білозірської сільської територіальної громади на 2021-2025 роки</t>
  </si>
  <si>
    <t xml:space="preserve"> рішення сільської ради від 22.12.2020 року № 4-32/VIII</t>
  </si>
  <si>
    <t>Субвенція з місцевого бюджету державному бюджету на виконання програм соціально-економічного розвитку регіонів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</si>
  <si>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</t>
  </si>
  <si>
    <t xml:space="preserve"> рішення сільської ради від 08.02. 2022 року №28-55/VІІІ</t>
  </si>
  <si>
    <t>Програма "Підтримка  діяльності органів виконавчої влади на 2021-2024 роки»програми  «Підтримка  діяльності органів виконавчої влади на 2021-2024 роки»</t>
  </si>
  <si>
    <t xml:space="preserve">рішення сесії   від 29 жовтня 2021 року № 21-2/VІІІ  </t>
  </si>
  <si>
    <t>Програма Білозірської сільської територіальної громади" Про підтримку Черкаського батальйону територіальної оборони в/ч А 7324" на 2022-2025 роки</t>
  </si>
  <si>
    <t>рішення сесії від 22 грудня 2021 № 25-24/VIII</t>
  </si>
  <si>
    <t xml:space="preserve">Програма забезпечення безперебійного функціонування системи казначейського обслуговування в Черкаській області на 2022-2025 рік </t>
  </si>
  <si>
    <t xml:space="preserve">Програм  протидії тероризму на території Білозірської сільської територіальної громади на 2021-2025 роки
</t>
  </si>
  <si>
    <t xml:space="preserve">рішення сесії від  24 лютого 2021 року №8-20/VІІІ 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</si>
  <si>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</si>
  <si>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Про затвердження цільової Програми підтримки Збройних Сил України в 2022 році</t>
  </si>
  <si>
    <t>рішення виконавчого комітету від 05.04.2022 № 35</t>
  </si>
  <si>
    <t>X</t>
  </si>
  <si>
    <t>УСЬОГО</t>
  </si>
  <si>
    <t>Секретар сільської ради</t>
  </si>
  <si>
    <t xml:space="preserve">Тетяна   ДІБРОВА </t>
  </si>
  <si>
    <t>рішення сесії від 29 листопада  2022 року  № 43-1 /VIII</t>
  </si>
  <si>
    <t>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</t>
  </si>
  <si>
    <t xml:space="preserve">рішення сільської ради№28-55/VІІІ від 08.02.2022 зі змінами від 13.12.2022 № 44-2/VIII </t>
  </si>
  <si>
    <t>(в редакції рішення сесії  від 13.12.2022 р.№ 44-3/VIII)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</si>
</sst>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1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 applyProtection="1"/>
    <xf numFmtId="0" fontId="2" fillId="0" borderId="0" xfId="0" applyFont="1" applyAlignment="1" applyProtection="1">
      <alignment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Border="1" applyAlignment="1" applyProtection="1">
      <alignment horizontal="right" vertical="top" wrapText="1"/>
    </xf>
    <xf numFmtId="0" fontId="4" fillId="0" borderId="0" xfId="0" applyFont="1" applyAlignment="1">
      <alignment horizontal="right"/>
    </xf>
    <xf numFmtId="0" fontId="5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vertical="top" wrapText="1"/>
    </xf>
    <xf numFmtId="0" fontId="8" fillId="0" borderId="0" xfId="1" applyFont="1" applyAlignment="1">
      <alignment vertical="top" wrapText="1"/>
    </xf>
    <xf numFmtId="0" fontId="8" fillId="0" borderId="0" xfId="1" applyFont="1"/>
    <xf numFmtId="0" fontId="8" fillId="0" borderId="0" xfId="1" applyFont="1" applyAlignment="1">
      <alignment wrapText="1"/>
    </xf>
    <xf numFmtId="0" fontId="5" fillId="2" borderId="0" xfId="0" applyFont="1" applyFill="1" applyBorder="1" applyAlignment="1" applyProtection="1">
      <alignment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0" xfId="0" applyFont="1"/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/>
    <xf numFmtId="0" fontId="8" fillId="0" borderId="2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top" wrapText="1"/>
    </xf>
    <xf numFmtId="0" fontId="8" fillId="0" borderId="0" xfId="0" applyFont="1"/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left" vertical="center" wrapText="1"/>
    </xf>
    <xf numFmtId="4" fontId="11" fillId="0" borderId="2" xfId="0" applyNumberFormat="1" applyFont="1" applyBorder="1" applyAlignment="1" applyProtection="1">
      <alignment horizontal="right" vertical="center" wrapText="1"/>
    </xf>
    <xf numFmtId="4" fontId="11" fillId="0" borderId="3" xfId="0" applyNumberFormat="1" applyFont="1" applyBorder="1" applyAlignment="1" applyProtection="1">
      <alignment horizontal="right" vertical="center" wrapText="1"/>
    </xf>
    <xf numFmtId="0" fontId="8" fillId="0" borderId="2" xfId="0" applyFont="1" applyBorder="1" applyAlignment="1" applyProtection="1">
      <alignment horizontal="center" wrapText="1"/>
    </xf>
    <xf numFmtId="0" fontId="8" fillId="0" borderId="3" xfId="0" applyFont="1" applyBorder="1" applyAlignment="1" applyProtection="1">
      <alignment horizontal="center" wrapText="1"/>
    </xf>
    <xf numFmtId="0" fontId="8" fillId="0" borderId="2" xfId="0" applyFont="1" applyBorder="1" applyAlignment="1" applyProtection="1">
      <alignment vertical="center" wrapText="1"/>
    </xf>
    <xf numFmtId="0" fontId="8" fillId="0" borderId="2" xfId="0" applyFont="1" applyBorder="1" applyAlignment="1" applyProtection="1">
      <alignment horizontal="left" vertical="center" wrapText="1"/>
    </xf>
    <xf numFmtId="4" fontId="8" fillId="0" borderId="3" xfId="0" applyNumberFormat="1" applyFont="1" applyBorder="1" applyAlignment="1" applyProtection="1">
      <alignment horizontal="right" vertical="center" wrapText="1"/>
    </xf>
    <xf numFmtId="4" fontId="8" fillId="0" borderId="2" xfId="0" applyNumberFormat="1" applyFont="1" applyBorder="1" applyAlignment="1" applyProtection="1">
      <alignment horizontal="right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4" fontId="8" fillId="2" borderId="2" xfId="0" applyNumberFormat="1" applyFont="1" applyFill="1" applyBorder="1" applyAlignment="1" applyProtection="1">
      <alignment horizontal="right" vertical="center" wrapText="1"/>
    </xf>
    <xf numFmtId="4" fontId="8" fillId="2" borderId="3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12" fillId="2" borderId="3" xfId="0" applyFont="1" applyFill="1" applyBorder="1" applyAlignment="1" applyProtection="1">
      <alignment horizontal="left" vertical="center" wrapText="1"/>
    </xf>
    <xf numFmtId="4" fontId="8" fillId="0" borderId="0" xfId="0" applyNumberFormat="1" applyFont="1" applyBorder="1" applyAlignment="1" applyProtection="1">
      <alignment horizontal="left" vertical="top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/>
    <xf numFmtId="0" fontId="13" fillId="0" borderId="0" xfId="0" applyFont="1"/>
    <xf numFmtId="0" fontId="14" fillId="0" borderId="0" xfId="0" applyFont="1" applyAlignment="1" applyProtection="1"/>
    <xf numFmtId="0" fontId="13" fillId="0" borderId="0" xfId="0" applyFont="1" applyAlignment="1">
      <alignment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right" vertical="top" wrapText="1"/>
    </xf>
    <xf numFmtId="0" fontId="6" fillId="2" borderId="0" xfId="0" applyFont="1" applyFill="1" applyBorder="1" applyAlignment="1" applyProtection="1">
      <alignment horizontal="right" vertical="top" wrapText="1"/>
    </xf>
    <xf numFmtId="0" fontId="10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_DOC/&#1041;&#1070;&#1044;&#1046;&#1045;&#1058;/&#1056;&#1030;&#1064;&#1045;&#1053;&#1053;&#1071;%20%20&#1089;&#1077;&#1089;&#1110;&#1081;%20&#1087;&#1086;%20&#1073;&#1102;&#1076;&#1078;&#1077;&#1090;&#1091;/8%20&#1089;&#1082;&#1083;&#1080;&#1082;&#1072;&#1085;&#1085;&#1103;%20&#1056;&#1110;&#1096;&#1077;&#1085;&#1085;&#1103;/2022/00_Rish_25-45-22122022/dod_rish_25_45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1 "/>
      <sheetName val="додаток 2"/>
      <sheetName val="додаток 3"/>
      <sheetName val="Додаток4"/>
      <sheetName val="додаток 5"/>
      <sheetName val="додаток 6"/>
    </sheetNames>
    <sheetDataSet>
      <sheetData sheetId="0"/>
      <sheetData sheetId="1"/>
      <sheetData sheetId="2">
        <row r="117">
          <cell r="F117">
            <v>1229181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1"/>
  <sheetViews>
    <sheetView tabSelected="1" view="pageBreakPreview" zoomScaleNormal="130" zoomScaleSheetLayoutView="100" zoomScalePageLayoutView="75" workbookViewId="0">
      <selection activeCell="F10" sqref="F10:F11"/>
    </sheetView>
  </sheetViews>
  <sheetFormatPr defaultRowHeight="15" x14ac:dyDescent="0.25"/>
  <cols>
    <col min="1" max="1" width="11.28515625" style="1" customWidth="1"/>
    <col min="2" max="2" width="11.140625" style="1" customWidth="1"/>
    <col min="3" max="3" width="10" style="1" customWidth="1"/>
    <col min="4" max="4" width="41" style="1" customWidth="1"/>
    <col min="5" max="5" width="37.42578125" style="1" customWidth="1"/>
    <col min="6" max="6" width="22.5703125" style="1" customWidth="1"/>
    <col min="7" max="7" width="12.5703125" style="2" customWidth="1"/>
    <col min="8" max="8" width="14.42578125" style="1" customWidth="1"/>
    <col min="9" max="9" width="10.85546875" style="1" customWidth="1"/>
    <col min="10" max="11" width="10.7109375" style="3" customWidth="1"/>
    <col min="12" max="253" width="7.85546875" style="3" customWidth="1"/>
    <col min="254" max="254" width="9.140625" style="3" hidden="1" customWidth="1"/>
    <col min="255" max="255" width="14.140625" style="3" customWidth="1"/>
    <col min="256" max="256" width="14.5703125" style="3" customWidth="1"/>
    <col min="257" max="257" width="15.28515625" style="3" customWidth="1"/>
    <col min="258" max="258" width="33" style="3" customWidth="1"/>
    <col min="259" max="259" width="29.28515625" style="3" customWidth="1"/>
    <col min="260" max="260" width="17" style="3" customWidth="1"/>
    <col min="261" max="264" width="12.5703125" style="3" customWidth="1"/>
    <col min="265" max="265" width="3.7109375" style="3" customWidth="1"/>
    <col min="266" max="509" width="7.85546875" style="3" customWidth="1"/>
    <col min="510" max="510" width="9.140625" style="3" hidden="1" customWidth="1"/>
    <col min="511" max="511" width="14.140625" style="3" customWidth="1"/>
    <col min="512" max="512" width="14.5703125" style="3" customWidth="1"/>
    <col min="513" max="513" width="15.28515625" style="3" customWidth="1"/>
    <col min="514" max="514" width="33" style="3" customWidth="1"/>
    <col min="515" max="515" width="29.28515625" style="3" customWidth="1"/>
    <col min="516" max="516" width="17" style="3" customWidth="1"/>
    <col min="517" max="520" width="12.5703125" style="3" customWidth="1"/>
    <col min="521" max="521" width="3.7109375" style="3" customWidth="1"/>
    <col min="522" max="765" width="7.85546875" style="3" customWidth="1"/>
    <col min="766" max="766" width="9.140625" style="3" hidden="1" customWidth="1"/>
    <col min="767" max="767" width="14.140625" style="3" customWidth="1"/>
    <col min="768" max="768" width="14.5703125" style="3" customWidth="1"/>
    <col min="769" max="769" width="15.28515625" style="3" customWidth="1"/>
    <col min="770" max="770" width="33" style="3" customWidth="1"/>
    <col min="771" max="771" width="29.28515625" style="3" customWidth="1"/>
    <col min="772" max="772" width="17" style="3" customWidth="1"/>
    <col min="773" max="776" width="12.5703125" style="3" customWidth="1"/>
    <col min="777" max="777" width="3.7109375" style="3" customWidth="1"/>
    <col min="778" max="1021" width="7.85546875" style="3" customWidth="1"/>
    <col min="1022" max="1022" width="9.140625" style="3" hidden="1" customWidth="1"/>
    <col min="1023" max="1023" width="14.140625" style="3" customWidth="1"/>
    <col min="1024" max="1025" width="14.5703125" style="3" customWidth="1"/>
  </cols>
  <sheetData>
    <row r="1" spans="1:12" s="4" customFormat="1" x14ac:dyDescent="0.25">
      <c r="J1" s="5" t="s">
        <v>0</v>
      </c>
    </row>
    <row r="2" spans="1:12" s="7" customFormat="1" ht="15" customHeight="1" x14ac:dyDescent="0.2">
      <c r="A2" s="6"/>
      <c r="C2" s="8"/>
      <c r="D2" s="8"/>
      <c r="E2" s="8"/>
      <c r="F2" s="53" t="s">
        <v>1</v>
      </c>
      <c r="G2" s="53"/>
      <c r="H2" s="53"/>
      <c r="I2" s="53"/>
      <c r="J2" s="53"/>
    </row>
    <row r="3" spans="1:12" s="7" customFormat="1" ht="12" customHeight="1" x14ac:dyDescent="0.2">
      <c r="A3" s="6"/>
      <c r="D3" s="9"/>
      <c r="E3" s="9"/>
      <c r="F3" s="53" t="s">
        <v>2</v>
      </c>
      <c r="G3" s="53"/>
      <c r="H3" s="53"/>
      <c r="I3" s="53"/>
      <c r="J3" s="53"/>
    </row>
    <row r="4" spans="1:12" s="11" customFormat="1" ht="16.5" customHeight="1" x14ac:dyDescent="0.2">
      <c r="A4" s="10"/>
      <c r="B4" s="10"/>
      <c r="C4" s="9"/>
      <c r="D4" s="9"/>
      <c r="E4" s="9"/>
      <c r="F4" s="54" t="s">
        <v>177</v>
      </c>
      <c r="G4" s="54"/>
      <c r="H4" s="54"/>
      <c r="I4" s="54"/>
      <c r="J4" s="54"/>
    </row>
    <row r="5" spans="1:12" s="11" customFormat="1" ht="7.5" customHeight="1" x14ac:dyDescent="0.2">
      <c r="A5" s="12"/>
      <c r="B5" s="12"/>
      <c r="C5" s="9"/>
      <c r="D5" s="9"/>
      <c r="E5" s="9"/>
      <c r="F5" s="13"/>
      <c r="G5" s="13"/>
      <c r="H5" s="13"/>
      <c r="I5" s="13"/>
      <c r="J5" s="13"/>
    </row>
    <row r="6" spans="1:12" s="15" customFormat="1" ht="20.25" customHeight="1" x14ac:dyDescent="0.3">
      <c r="A6" s="14"/>
      <c r="B6" s="55" t="s">
        <v>3</v>
      </c>
      <c r="C6" s="55"/>
      <c r="D6" s="55"/>
      <c r="E6" s="55"/>
      <c r="F6" s="55"/>
      <c r="G6" s="55"/>
      <c r="H6" s="55"/>
      <c r="I6" s="55"/>
      <c r="J6" s="55"/>
      <c r="K6" s="55"/>
      <c r="L6" s="14"/>
    </row>
    <row r="7" spans="1:12" s="17" customForma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2" s="17" customFormat="1" ht="15" customHeight="1" x14ac:dyDescent="0.25">
      <c r="A8" s="16"/>
      <c r="B8" s="56" t="s">
        <v>4</v>
      </c>
      <c r="C8" s="56"/>
      <c r="D8" s="56"/>
      <c r="E8" s="56"/>
      <c r="F8" s="16"/>
      <c r="G8" s="16"/>
      <c r="H8" s="16"/>
      <c r="I8" s="16"/>
      <c r="J8" s="16"/>
      <c r="K8" s="16"/>
      <c r="L8" s="16"/>
    </row>
    <row r="9" spans="1:12" s="17" customFormat="1" ht="15" customHeight="1" x14ac:dyDescent="0.25">
      <c r="A9" s="16"/>
      <c r="B9" s="57" t="s">
        <v>5</v>
      </c>
      <c r="C9" s="57"/>
      <c r="D9" s="57"/>
      <c r="E9" s="57"/>
      <c r="F9" s="16"/>
      <c r="G9" s="16"/>
      <c r="H9" s="16"/>
      <c r="I9" s="16"/>
      <c r="J9" s="16" t="s">
        <v>6</v>
      </c>
      <c r="K9" s="16"/>
      <c r="L9" s="16"/>
    </row>
    <row r="10" spans="1:12" s="20" customFormat="1" ht="12.75" customHeight="1" x14ac:dyDescent="0.2">
      <c r="A10" s="58" t="s">
        <v>7</v>
      </c>
      <c r="B10" s="58" t="s">
        <v>8</v>
      </c>
      <c r="C10" s="58" t="s">
        <v>9</v>
      </c>
      <c r="D10" s="58" t="s">
        <v>10</v>
      </c>
      <c r="E10" s="58" t="s">
        <v>11</v>
      </c>
      <c r="F10" s="58" t="s">
        <v>12</v>
      </c>
      <c r="G10" s="58" t="s">
        <v>13</v>
      </c>
      <c r="H10" s="58" t="s">
        <v>14</v>
      </c>
      <c r="I10" s="58" t="s">
        <v>15</v>
      </c>
      <c r="J10" s="58"/>
      <c r="K10" s="19"/>
    </row>
    <row r="11" spans="1:12" s="20" customFormat="1" ht="119.25" customHeight="1" x14ac:dyDescent="0.2">
      <c r="A11" s="58"/>
      <c r="B11" s="58"/>
      <c r="C11" s="58"/>
      <c r="D11" s="58"/>
      <c r="E11" s="58"/>
      <c r="F11" s="58"/>
      <c r="G11" s="58"/>
      <c r="H11" s="58"/>
      <c r="I11" s="21" t="s">
        <v>16</v>
      </c>
      <c r="J11" s="18" t="s">
        <v>17</v>
      </c>
      <c r="K11" s="19"/>
    </row>
    <row r="12" spans="1:12" s="20" customFormat="1" ht="12.75" x14ac:dyDescent="0.2">
      <c r="A12" s="18" t="s">
        <v>18</v>
      </c>
      <c r="B12" s="18" t="s">
        <v>19</v>
      </c>
      <c r="C12" s="18" t="s">
        <v>20</v>
      </c>
      <c r="D12" s="18" t="s">
        <v>21</v>
      </c>
      <c r="E12" s="18" t="s">
        <v>22</v>
      </c>
      <c r="F12" s="18" t="s">
        <v>23</v>
      </c>
      <c r="G12" s="18" t="s">
        <v>24</v>
      </c>
      <c r="H12" s="18" t="s">
        <v>25</v>
      </c>
      <c r="I12" s="21" t="s">
        <v>26</v>
      </c>
      <c r="J12" s="22" t="s">
        <v>27</v>
      </c>
      <c r="K12" s="19"/>
    </row>
    <row r="13" spans="1:12" s="20" customFormat="1" ht="26.25" customHeight="1" x14ac:dyDescent="0.2">
      <c r="A13" s="23" t="s">
        <v>28</v>
      </c>
      <c r="B13" s="23"/>
      <c r="C13" s="23"/>
      <c r="D13" s="24" t="s">
        <v>29</v>
      </c>
      <c r="E13" s="23"/>
      <c r="F13" s="23"/>
      <c r="G13" s="25">
        <f>G14</f>
        <v>10265084</v>
      </c>
      <c r="H13" s="25">
        <f>H14</f>
        <v>10010104</v>
      </c>
      <c r="I13" s="26">
        <f>I14</f>
        <v>254980</v>
      </c>
      <c r="J13" s="25">
        <f>J14</f>
        <v>239980</v>
      </c>
      <c r="K13" s="19"/>
    </row>
    <row r="14" spans="1:12" s="20" customFormat="1" ht="24.75" customHeight="1" x14ac:dyDescent="0.2">
      <c r="A14" s="23" t="s">
        <v>30</v>
      </c>
      <c r="B14" s="23"/>
      <c r="C14" s="23"/>
      <c r="D14" s="24" t="s">
        <v>29</v>
      </c>
      <c r="E14" s="23"/>
      <c r="F14" s="23"/>
      <c r="G14" s="25">
        <f t="shared" ref="G14:G35" si="0">H14+I14</f>
        <v>10265084</v>
      </c>
      <c r="H14" s="25">
        <f>H16+H17+H18+H19+H20+H22+H24+H25+H26+H27+H30+H33+H35+H42+H45+H15+H40+H41+H36+H23+H21</f>
        <v>10010104</v>
      </c>
      <c r="I14" s="25">
        <f>I16+I17+I18+I19+I20+I22+I24+I25+I26+I27+I30+I33+I35+I42+I45+I15+I40+I41+I36+I23+I21</f>
        <v>254980</v>
      </c>
      <c r="J14" s="25">
        <f>J16+J17+J18+J19+J20+J22+J24+J25+J26+J27+J30+J33+J35+J42+J45+J15+J40+J41+J36+J23+J21</f>
        <v>239980</v>
      </c>
      <c r="K14" s="19"/>
    </row>
    <row r="15" spans="1:12" s="20" customFormat="1" ht="50.25" customHeight="1" x14ac:dyDescent="0.2">
      <c r="A15" s="27" t="s">
        <v>31</v>
      </c>
      <c r="B15" s="27" t="s">
        <v>32</v>
      </c>
      <c r="C15" s="28" t="s">
        <v>33</v>
      </c>
      <c r="D15" s="29" t="s">
        <v>34</v>
      </c>
      <c r="E15" s="30" t="s">
        <v>35</v>
      </c>
      <c r="F15" s="30" t="s">
        <v>36</v>
      </c>
      <c r="G15" s="25">
        <f t="shared" si="0"/>
        <v>30000</v>
      </c>
      <c r="H15" s="25">
        <v>30000</v>
      </c>
      <c r="I15" s="31">
        <v>0</v>
      </c>
      <c r="J15" s="32">
        <v>0</v>
      </c>
      <c r="K15" s="19"/>
    </row>
    <row r="16" spans="1:12" s="20" customFormat="1" ht="45.75" customHeight="1" x14ac:dyDescent="0.2">
      <c r="A16" s="18" t="s">
        <v>37</v>
      </c>
      <c r="B16" s="18" t="s">
        <v>38</v>
      </c>
      <c r="C16" s="18" t="s">
        <v>39</v>
      </c>
      <c r="D16" s="30" t="s">
        <v>40</v>
      </c>
      <c r="E16" s="30" t="s">
        <v>41</v>
      </c>
      <c r="F16" s="30" t="s">
        <v>42</v>
      </c>
      <c r="G16" s="25">
        <f t="shared" si="0"/>
        <v>1358000</v>
      </c>
      <c r="H16" s="32">
        <f>915000+75000+40000+268000+50000+10000</f>
        <v>1358000</v>
      </c>
      <c r="I16" s="31">
        <v>0</v>
      </c>
      <c r="J16" s="32">
        <v>0</v>
      </c>
      <c r="K16" s="19"/>
    </row>
    <row r="17" spans="1:11" s="20" customFormat="1" ht="39" customHeight="1" x14ac:dyDescent="0.2">
      <c r="A17" s="18" t="s">
        <v>43</v>
      </c>
      <c r="B17" s="18" t="s">
        <v>44</v>
      </c>
      <c r="C17" s="18" t="s">
        <v>45</v>
      </c>
      <c r="D17" s="30" t="s">
        <v>46</v>
      </c>
      <c r="E17" s="30" t="s">
        <v>41</v>
      </c>
      <c r="F17" s="30" t="s">
        <v>42</v>
      </c>
      <c r="G17" s="25">
        <f t="shared" si="0"/>
        <v>234245</v>
      </c>
      <c r="H17" s="32">
        <f>200000+10000+24245</f>
        <v>234245</v>
      </c>
      <c r="I17" s="31">
        <v>0</v>
      </c>
      <c r="J17" s="32">
        <v>0</v>
      </c>
      <c r="K17" s="19"/>
    </row>
    <row r="18" spans="1:11" s="20" customFormat="1" ht="39" customHeight="1" x14ac:dyDescent="0.2">
      <c r="A18" s="18" t="s">
        <v>47</v>
      </c>
      <c r="B18" s="18" t="s">
        <v>48</v>
      </c>
      <c r="C18" s="18" t="s">
        <v>49</v>
      </c>
      <c r="D18" s="30" t="s">
        <v>50</v>
      </c>
      <c r="E18" s="30" t="s">
        <v>51</v>
      </c>
      <c r="F18" s="30" t="s">
        <v>52</v>
      </c>
      <c r="G18" s="25">
        <f t="shared" si="0"/>
        <v>20000</v>
      </c>
      <c r="H18" s="32">
        <v>20000</v>
      </c>
      <c r="I18" s="31">
        <v>0</v>
      </c>
      <c r="J18" s="32">
        <v>0</v>
      </c>
      <c r="K18" s="19"/>
    </row>
    <row r="19" spans="1:11" s="20" customFormat="1" ht="42.75" customHeight="1" x14ac:dyDescent="0.2">
      <c r="A19" s="18" t="s">
        <v>53</v>
      </c>
      <c r="B19" s="18" t="s">
        <v>54</v>
      </c>
      <c r="C19" s="18" t="s">
        <v>49</v>
      </c>
      <c r="D19" s="30" t="s">
        <v>55</v>
      </c>
      <c r="E19" s="30" t="s">
        <v>51</v>
      </c>
      <c r="F19" s="30" t="s">
        <v>52</v>
      </c>
      <c r="G19" s="25">
        <f t="shared" si="0"/>
        <v>180000</v>
      </c>
      <c r="H19" s="32">
        <f>160000+20000+93745-93745</f>
        <v>180000</v>
      </c>
      <c r="I19" s="31">
        <v>0</v>
      </c>
      <c r="J19" s="32">
        <v>0</v>
      </c>
      <c r="K19" s="19"/>
    </row>
    <row r="20" spans="1:11" s="20" customFormat="1" ht="43.5" customHeight="1" x14ac:dyDescent="0.2">
      <c r="A20" s="18" t="s">
        <v>56</v>
      </c>
      <c r="B20" s="18" t="s">
        <v>57</v>
      </c>
      <c r="C20" s="18" t="s">
        <v>49</v>
      </c>
      <c r="D20" s="30" t="s">
        <v>58</v>
      </c>
      <c r="E20" s="30" t="s">
        <v>51</v>
      </c>
      <c r="F20" s="30" t="s">
        <v>52</v>
      </c>
      <c r="G20" s="25">
        <f t="shared" si="0"/>
        <v>37830</v>
      </c>
      <c r="H20" s="32">
        <f>37000+30830-30000</f>
        <v>37830</v>
      </c>
      <c r="I20" s="31">
        <v>0</v>
      </c>
      <c r="J20" s="32">
        <v>0</v>
      </c>
      <c r="K20" s="19"/>
    </row>
    <row r="21" spans="1:11" s="20" customFormat="1" ht="43.5" customHeight="1" x14ac:dyDescent="0.2">
      <c r="A21" s="33" t="s">
        <v>59</v>
      </c>
      <c r="B21" s="18">
        <v>3090</v>
      </c>
      <c r="C21" s="18">
        <v>1070</v>
      </c>
      <c r="D21" s="30" t="s">
        <v>60</v>
      </c>
      <c r="E21" s="30" t="s">
        <v>61</v>
      </c>
      <c r="F21" s="30" t="s">
        <v>62</v>
      </c>
      <c r="G21" s="25">
        <f t="shared" si="0"/>
        <v>60000</v>
      </c>
      <c r="H21" s="32">
        <v>60000</v>
      </c>
      <c r="I21" s="31">
        <v>0</v>
      </c>
      <c r="J21" s="32">
        <v>0</v>
      </c>
      <c r="K21" s="19"/>
    </row>
    <row r="22" spans="1:11" s="20" customFormat="1" ht="76.5" customHeight="1" x14ac:dyDescent="0.2">
      <c r="A22" s="18" t="s">
        <v>63</v>
      </c>
      <c r="B22" s="18" t="s">
        <v>64</v>
      </c>
      <c r="C22" s="18" t="s">
        <v>65</v>
      </c>
      <c r="D22" s="30" t="s">
        <v>66</v>
      </c>
      <c r="E22" s="30" t="s">
        <v>51</v>
      </c>
      <c r="F22" s="30" t="s">
        <v>52</v>
      </c>
      <c r="G22" s="25">
        <f t="shared" si="0"/>
        <v>200000</v>
      </c>
      <c r="H22" s="32">
        <v>200000</v>
      </c>
      <c r="I22" s="31">
        <v>0</v>
      </c>
      <c r="J22" s="32">
        <v>0</v>
      </c>
      <c r="K22" s="19"/>
    </row>
    <row r="23" spans="1:11" s="20" customFormat="1" ht="39" customHeight="1" x14ac:dyDescent="0.2">
      <c r="A23" s="33" t="s">
        <v>67</v>
      </c>
      <c r="B23" s="18">
        <v>3241</v>
      </c>
      <c r="C23" s="18" t="s">
        <v>68</v>
      </c>
      <c r="D23" s="34" t="s">
        <v>69</v>
      </c>
      <c r="E23" s="35" t="s">
        <v>70</v>
      </c>
      <c r="F23" s="35" t="s">
        <v>71</v>
      </c>
      <c r="G23" s="25">
        <f t="shared" si="0"/>
        <v>2316000</v>
      </c>
      <c r="H23" s="36">
        <f>2246000+70000</f>
        <v>2316000</v>
      </c>
      <c r="I23" s="37">
        <v>0</v>
      </c>
      <c r="J23" s="36">
        <v>0</v>
      </c>
      <c r="K23" s="19"/>
    </row>
    <row r="24" spans="1:11" s="20" customFormat="1" ht="39" customHeight="1" x14ac:dyDescent="0.2">
      <c r="A24" s="18" t="s">
        <v>72</v>
      </c>
      <c r="B24" s="18" t="s">
        <v>73</v>
      </c>
      <c r="C24" s="18" t="s">
        <v>68</v>
      </c>
      <c r="D24" s="30" t="s">
        <v>74</v>
      </c>
      <c r="E24" s="30" t="s">
        <v>51</v>
      </c>
      <c r="F24" s="30" t="s">
        <v>52</v>
      </c>
      <c r="G24" s="25">
        <f t="shared" si="0"/>
        <v>90000</v>
      </c>
      <c r="H24" s="32">
        <f>50000+20000+20000</f>
        <v>90000</v>
      </c>
      <c r="I24" s="31">
        <v>0</v>
      </c>
      <c r="J24" s="32">
        <v>0</v>
      </c>
      <c r="K24" s="19"/>
    </row>
    <row r="25" spans="1:11" s="20" customFormat="1" ht="48.75" customHeight="1" x14ac:dyDescent="0.2">
      <c r="A25" s="18" t="s">
        <v>75</v>
      </c>
      <c r="B25" s="18" t="s">
        <v>76</v>
      </c>
      <c r="C25" s="18" t="s">
        <v>77</v>
      </c>
      <c r="D25" s="30" t="s">
        <v>78</v>
      </c>
      <c r="E25" s="30" t="s">
        <v>79</v>
      </c>
      <c r="F25" s="30" t="s">
        <v>80</v>
      </c>
      <c r="G25" s="25">
        <f t="shared" si="0"/>
        <v>2500</v>
      </c>
      <c r="H25" s="32">
        <f>15000-12500</f>
        <v>2500</v>
      </c>
      <c r="I25" s="31">
        <v>0</v>
      </c>
      <c r="J25" s="32">
        <v>0</v>
      </c>
      <c r="K25" s="19"/>
    </row>
    <row r="26" spans="1:11" s="20" customFormat="1" ht="1.5" hidden="1" customHeight="1" x14ac:dyDescent="0.2">
      <c r="A26" s="18" t="s">
        <v>81</v>
      </c>
      <c r="B26" s="18" t="s">
        <v>82</v>
      </c>
      <c r="C26" s="18" t="s">
        <v>83</v>
      </c>
      <c r="D26" s="30" t="s">
        <v>84</v>
      </c>
      <c r="E26" s="30" t="s">
        <v>85</v>
      </c>
      <c r="F26" s="30" t="s">
        <v>86</v>
      </c>
      <c r="G26" s="25">
        <f t="shared" si="0"/>
        <v>0</v>
      </c>
      <c r="H26" s="32">
        <f>30000-30000</f>
        <v>0</v>
      </c>
      <c r="I26" s="31">
        <v>0</v>
      </c>
      <c r="J26" s="32">
        <v>0</v>
      </c>
      <c r="K26" s="19"/>
    </row>
    <row r="27" spans="1:11" s="20" customFormat="1" ht="51" x14ac:dyDescent="0.2">
      <c r="A27" s="18" t="s">
        <v>87</v>
      </c>
      <c r="B27" s="18" t="s">
        <v>88</v>
      </c>
      <c r="C27" s="18" t="s">
        <v>89</v>
      </c>
      <c r="D27" s="30" t="s">
        <v>90</v>
      </c>
      <c r="E27" s="23"/>
      <c r="F27" s="23"/>
      <c r="G27" s="25">
        <f t="shared" si="0"/>
        <v>3709122</v>
      </c>
      <c r="H27" s="32">
        <f>H28+H29</f>
        <v>3709122</v>
      </c>
      <c r="I27" s="32">
        <f>I28+I29</f>
        <v>0</v>
      </c>
      <c r="J27" s="32">
        <f>J28+J29</f>
        <v>0</v>
      </c>
      <c r="K27" s="19"/>
    </row>
    <row r="28" spans="1:11" s="20" customFormat="1" ht="45.75" customHeight="1" x14ac:dyDescent="0.2">
      <c r="A28" s="23"/>
      <c r="B28" s="23"/>
      <c r="C28" s="23"/>
      <c r="D28" s="23"/>
      <c r="E28" s="30" t="s">
        <v>91</v>
      </c>
      <c r="F28" s="30" t="s">
        <v>92</v>
      </c>
      <c r="G28" s="25">
        <f t="shared" si="0"/>
        <v>1732958</v>
      </c>
      <c r="H28" s="32">
        <f>250000+250000+96588+109400+107970+115000+144000+610000+50000</f>
        <v>1732958</v>
      </c>
      <c r="I28" s="31">
        <v>0</v>
      </c>
      <c r="J28" s="32">
        <v>0</v>
      </c>
      <c r="K28" s="19"/>
    </row>
    <row r="29" spans="1:11" s="20" customFormat="1" ht="42.75" customHeight="1" x14ac:dyDescent="0.2">
      <c r="A29" s="23"/>
      <c r="B29" s="23"/>
      <c r="C29" s="23"/>
      <c r="D29" s="23"/>
      <c r="E29" s="30" t="s">
        <v>93</v>
      </c>
      <c r="F29" s="30" t="s">
        <v>94</v>
      </c>
      <c r="G29" s="25">
        <f t="shared" si="0"/>
        <v>1976164</v>
      </c>
      <c r="H29" s="32">
        <f>250000+250000+143272+155000+150000+770000+30000+126000+101892</f>
        <v>1976164</v>
      </c>
      <c r="I29" s="31">
        <v>0</v>
      </c>
      <c r="J29" s="32">
        <v>0</v>
      </c>
      <c r="K29" s="19"/>
    </row>
    <row r="30" spans="1:11" s="20" customFormat="1" ht="20.25" customHeight="1" x14ac:dyDescent="0.2">
      <c r="A30" s="18" t="s">
        <v>95</v>
      </c>
      <c r="B30" s="18" t="s">
        <v>96</v>
      </c>
      <c r="C30" s="18" t="s">
        <v>89</v>
      </c>
      <c r="D30" s="30" t="s">
        <v>97</v>
      </c>
      <c r="E30" s="23"/>
      <c r="F30" s="23"/>
      <c r="G30" s="25">
        <f t="shared" si="0"/>
        <v>1040700</v>
      </c>
      <c r="H30" s="32">
        <f>H31+H32</f>
        <v>1040700</v>
      </c>
      <c r="I30" s="32">
        <f>I31+I32</f>
        <v>0</v>
      </c>
      <c r="J30" s="32">
        <f>J31+J32</f>
        <v>0</v>
      </c>
      <c r="K30" s="19"/>
    </row>
    <row r="31" spans="1:11" s="20" customFormat="1" ht="64.5" customHeight="1" x14ac:dyDescent="0.2">
      <c r="A31" s="23"/>
      <c r="B31" s="23"/>
      <c r="C31" s="23"/>
      <c r="D31" s="23"/>
      <c r="E31" s="30" t="s">
        <v>98</v>
      </c>
      <c r="F31" s="30" t="s">
        <v>99</v>
      </c>
      <c r="G31" s="25">
        <f t="shared" si="0"/>
        <v>5000</v>
      </c>
      <c r="H31" s="32">
        <v>5000</v>
      </c>
      <c r="I31" s="31">
        <v>0</v>
      </c>
      <c r="J31" s="32">
        <v>0</v>
      </c>
      <c r="K31" s="19"/>
    </row>
    <row r="32" spans="1:11" s="20" customFormat="1" ht="43.5" customHeight="1" x14ac:dyDescent="0.2">
      <c r="A32" s="23"/>
      <c r="B32" s="23"/>
      <c r="C32" s="23"/>
      <c r="D32" s="23"/>
      <c r="E32" s="30" t="s">
        <v>100</v>
      </c>
      <c r="F32" s="30" t="s">
        <v>101</v>
      </c>
      <c r="G32" s="25">
        <f t="shared" si="0"/>
        <v>1035700</v>
      </c>
      <c r="H32" s="32">
        <f>1193000-H31+143272-143272-102300-50000</f>
        <v>1035700</v>
      </c>
      <c r="I32" s="31">
        <v>0</v>
      </c>
      <c r="J32" s="32">
        <v>0</v>
      </c>
      <c r="K32" s="19"/>
    </row>
    <row r="33" spans="1:11" s="20" customFormat="1" ht="41.25" customHeight="1" x14ac:dyDescent="0.2">
      <c r="A33" s="18" t="s">
        <v>102</v>
      </c>
      <c r="B33" s="18" t="s">
        <v>103</v>
      </c>
      <c r="C33" s="18" t="s">
        <v>104</v>
      </c>
      <c r="D33" s="30" t="s">
        <v>105</v>
      </c>
      <c r="E33" s="30" t="s">
        <v>106</v>
      </c>
      <c r="F33" s="30" t="s">
        <v>107</v>
      </c>
      <c r="G33" s="25">
        <f t="shared" si="0"/>
        <v>199500</v>
      </c>
      <c r="H33" s="32">
        <f>100000+39500+60000</f>
        <v>199500</v>
      </c>
      <c r="I33" s="31">
        <v>0</v>
      </c>
      <c r="J33" s="32">
        <v>0</v>
      </c>
      <c r="K33" s="19"/>
    </row>
    <row r="34" spans="1:11" s="20" customFormat="1" ht="41.25" customHeight="1" x14ac:dyDescent="0.2">
      <c r="A34" s="33" t="s">
        <v>108</v>
      </c>
      <c r="B34" s="18">
        <v>7350</v>
      </c>
      <c r="C34" s="33" t="s">
        <v>104</v>
      </c>
      <c r="D34" s="30" t="s">
        <v>109</v>
      </c>
      <c r="E34" s="30" t="s">
        <v>106</v>
      </c>
      <c r="F34" s="30" t="s">
        <v>107</v>
      </c>
      <c r="G34" s="25">
        <f t="shared" si="0"/>
        <v>74579</v>
      </c>
      <c r="H34" s="32">
        <v>0</v>
      </c>
      <c r="I34" s="31">
        <f>14459+50000+10120</f>
        <v>74579</v>
      </c>
      <c r="J34" s="32">
        <f>I34</f>
        <v>74579</v>
      </c>
      <c r="K34" s="19"/>
    </row>
    <row r="35" spans="1:11" s="20" customFormat="1" ht="71.25" customHeight="1" x14ac:dyDescent="0.2">
      <c r="A35" s="18" t="s">
        <v>110</v>
      </c>
      <c r="B35" s="18" t="s">
        <v>111</v>
      </c>
      <c r="C35" s="33" t="s">
        <v>112</v>
      </c>
      <c r="D35" s="30" t="s">
        <v>113</v>
      </c>
      <c r="E35" s="30" t="s">
        <v>114</v>
      </c>
      <c r="F35" s="30" t="s">
        <v>115</v>
      </c>
      <c r="G35" s="25">
        <f t="shared" si="0"/>
        <v>349000</v>
      </c>
      <c r="H35" s="32">
        <f>200000+149000</f>
        <v>349000</v>
      </c>
      <c r="I35" s="31">
        <v>0</v>
      </c>
      <c r="J35" s="32">
        <v>0</v>
      </c>
      <c r="K35" s="19"/>
    </row>
    <row r="36" spans="1:11" s="20" customFormat="1" ht="33.75" customHeight="1" x14ac:dyDescent="0.2">
      <c r="A36" s="18" t="s">
        <v>116</v>
      </c>
      <c r="B36" s="18" t="s">
        <v>117</v>
      </c>
      <c r="C36" s="18" t="s">
        <v>118</v>
      </c>
      <c r="D36" s="30" t="s">
        <v>119</v>
      </c>
      <c r="E36" s="30"/>
      <c r="F36" s="30"/>
      <c r="G36" s="25">
        <f>G37+G39+G38</f>
        <v>239980</v>
      </c>
      <c r="H36" s="32">
        <f>H37+H39+H38</f>
        <v>0</v>
      </c>
      <c r="I36" s="32">
        <f t="shared" ref="I36:J36" si="1">I37+I39+I38</f>
        <v>239980</v>
      </c>
      <c r="J36" s="32">
        <f t="shared" si="1"/>
        <v>239980</v>
      </c>
      <c r="K36" s="19"/>
    </row>
    <row r="37" spans="1:11" s="20" customFormat="1" ht="49.5" customHeight="1" x14ac:dyDescent="0.2">
      <c r="A37" s="18"/>
      <c r="B37" s="18"/>
      <c r="C37" s="18"/>
      <c r="D37" s="30"/>
      <c r="E37" s="35" t="str">
        <f>E28</f>
        <v xml:space="preserve">Програми «Розвиток та фінансова підтримка комунального підприємства Ірдинське Білозірської сільської ради на 2022 рік».
</v>
      </c>
      <c r="F37" s="35" t="str">
        <f>F28</f>
        <v>рішення сільської ради від 22.12.2021 року № 25-15/VIII</v>
      </c>
      <c r="G37" s="25">
        <f t="shared" ref="G37:G45" si="2">H37+I37</f>
        <v>20100</v>
      </c>
      <c r="H37" s="32">
        <v>0</v>
      </c>
      <c r="I37" s="31">
        <f>18000+2100</f>
        <v>20100</v>
      </c>
      <c r="J37" s="32">
        <f>I37</f>
        <v>20100</v>
      </c>
      <c r="K37" s="19"/>
    </row>
    <row r="38" spans="1:11" s="20" customFormat="1" ht="45.75" customHeight="1" x14ac:dyDescent="0.2">
      <c r="A38" s="18"/>
      <c r="B38" s="18"/>
      <c r="C38" s="18"/>
      <c r="D38" s="30"/>
      <c r="E38" s="30" t="s">
        <v>41</v>
      </c>
      <c r="F38" s="30" t="s">
        <v>42</v>
      </c>
      <c r="G38" s="25">
        <f t="shared" si="2"/>
        <v>170000</v>
      </c>
      <c r="H38" s="32">
        <v>0</v>
      </c>
      <c r="I38" s="31">
        <v>170000</v>
      </c>
      <c r="J38" s="32">
        <f>I38</f>
        <v>170000</v>
      </c>
      <c r="K38" s="19"/>
    </row>
    <row r="39" spans="1:11" s="20" customFormat="1" ht="48" customHeight="1" x14ac:dyDescent="0.2">
      <c r="A39" s="18"/>
      <c r="B39" s="18"/>
      <c r="C39" s="18"/>
      <c r="D39" s="30"/>
      <c r="E39" s="30" t="s">
        <v>93</v>
      </c>
      <c r="F39" s="30" t="s">
        <v>94</v>
      </c>
      <c r="G39" s="25">
        <f t="shared" si="2"/>
        <v>49880</v>
      </c>
      <c r="H39" s="32">
        <v>0</v>
      </c>
      <c r="I39" s="31">
        <f>60000-10120</f>
        <v>49880</v>
      </c>
      <c r="J39" s="32">
        <f>I39</f>
        <v>49880</v>
      </c>
      <c r="K39" s="19"/>
    </row>
    <row r="40" spans="1:11" s="20" customFormat="1" ht="32.25" customHeight="1" x14ac:dyDescent="0.2">
      <c r="A40" s="38" t="s">
        <v>120</v>
      </c>
      <c r="B40" s="38" t="s">
        <v>121</v>
      </c>
      <c r="C40" s="38" t="s">
        <v>118</v>
      </c>
      <c r="D40" s="30" t="s">
        <v>122</v>
      </c>
      <c r="E40" s="30" t="s">
        <v>123</v>
      </c>
      <c r="F40" s="30" t="s">
        <v>124</v>
      </c>
      <c r="G40" s="25">
        <f t="shared" si="2"/>
        <v>13000</v>
      </c>
      <c r="H40" s="32">
        <f>12000+1000</f>
        <v>13000</v>
      </c>
      <c r="I40" s="31">
        <v>0</v>
      </c>
      <c r="J40" s="32">
        <v>0</v>
      </c>
      <c r="K40" s="19"/>
    </row>
    <row r="41" spans="1:11" s="20" customFormat="1" ht="45.75" customHeight="1" x14ac:dyDescent="0.2">
      <c r="A41" s="38" t="s">
        <v>125</v>
      </c>
      <c r="B41" s="38" t="s">
        <v>126</v>
      </c>
      <c r="C41" s="38" t="s">
        <v>127</v>
      </c>
      <c r="D41" s="30" t="s">
        <v>128</v>
      </c>
      <c r="E41" s="35" t="s">
        <v>129</v>
      </c>
      <c r="F41" s="35" t="s">
        <v>130</v>
      </c>
      <c r="G41" s="25">
        <f t="shared" si="2"/>
        <v>50000</v>
      </c>
      <c r="H41" s="32">
        <f>150000-100000</f>
        <v>50000</v>
      </c>
      <c r="I41" s="31">
        <v>0</v>
      </c>
      <c r="J41" s="32">
        <v>0</v>
      </c>
      <c r="K41" s="19"/>
    </row>
    <row r="42" spans="1:11" s="20" customFormat="1" ht="12.75" x14ac:dyDescent="0.2">
      <c r="A42" s="18" t="s">
        <v>131</v>
      </c>
      <c r="B42" s="18" t="s">
        <v>132</v>
      </c>
      <c r="C42" s="18" t="s">
        <v>127</v>
      </c>
      <c r="D42" s="30" t="s">
        <v>133</v>
      </c>
      <c r="E42" s="30"/>
      <c r="F42" s="30"/>
      <c r="G42" s="25">
        <f>G43+G44</f>
        <v>120207</v>
      </c>
      <c r="H42" s="32">
        <f t="shared" ref="H42:J42" si="3">H43+H44</f>
        <v>120207</v>
      </c>
      <c r="I42" s="32">
        <f t="shared" si="3"/>
        <v>0</v>
      </c>
      <c r="J42" s="32">
        <f t="shared" si="3"/>
        <v>0</v>
      </c>
      <c r="K42" s="19"/>
    </row>
    <row r="43" spans="1:11" s="20" customFormat="1" ht="38.25" x14ac:dyDescent="0.2">
      <c r="A43" s="51"/>
      <c r="B43" s="51"/>
      <c r="C43" s="51"/>
      <c r="D43" s="30"/>
      <c r="E43" s="30" t="s">
        <v>134</v>
      </c>
      <c r="F43" s="30" t="s">
        <v>135</v>
      </c>
      <c r="G43" s="25">
        <f t="shared" ref="G43" si="4">H43+I43</f>
        <v>40207</v>
      </c>
      <c r="H43" s="32">
        <f>23907+2300+14000</f>
        <v>40207</v>
      </c>
      <c r="I43" s="31">
        <v>0</v>
      </c>
      <c r="J43" s="32">
        <v>0</v>
      </c>
      <c r="K43" s="19"/>
    </row>
    <row r="44" spans="1:11" s="20" customFormat="1" ht="63.75" x14ac:dyDescent="0.2">
      <c r="A44" s="51"/>
      <c r="B44" s="51"/>
      <c r="C44" s="51"/>
      <c r="D44" s="30"/>
      <c r="E44" s="30" t="s">
        <v>175</v>
      </c>
      <c r="F44" s="30" t="s">
        <v>176</v>
      </c>
      <c r="G44" s="25">
        <f>H44</f>
        <v>80000</v>
      </c>
      <c r="H44" s="32">
        <v>80000</v>
      </c>
      <c r="I44" s="31">
        <v>0</v>
      </c>
      <c r="J44" s="32">
        <v>0</v>
      </c>
      <c r="K44" s="19">
        <v>0</v>
      </c>
    </row>
    <row r="45" spans="1:11" s="20" customFormat="1" ht="39" customHeight="1" x14ac:dyDescent="0.2">
      <c r="A45" s="18" t="s">
        <v>136</v>
      </c>
      <c r="B45" s="18" t="s">
        <v>137</v>
      </c>
      <c r="C45" s="18" t="s">
        <v>138</v>
      </c>
      <c r="D45" s="30" t="s">
        <v>139</v>
      </c>
      <c r="E45" s="30" t="s">
        <v>140</v>
      </c>
      <c r="F45" s="30" t="s">
        <v>141</v>
      </c>
      <c r="G45" s="25">
        <f t="shared" si="2"/>
        <v>15000</v>
      </c>
      <c r="H45" s="32">
        <v>0</v>
      </c>
      <c r="I45" s="31">
        <v>15000</v>
      </c>
      <c r="J45" s="32">
        <v>0</v>
      </c>
      <c r="K45" s="19"/>
    </row>
    <row r="46" spans="1:11" s="20" customFormat="1" ht="12.75" customHeight="1" x14ac:dyDescent="0.2">
      <c r="A46" s="58" t="s">
        <v>7</v>
      </c>
      <c r="B46" s="58" t="s">
        <v>8</v>
      </c>
      <c r="C46" s="58" t="s">
        <v>9</v>
      </c>
      <c r="D46" s="58" t="s">
        <v>10</v>
      </c>
      <c r="E46" s="58" t="s">
        <v>11</v>
      </c>
      <c r="F46" s="58" t="s">
        <v>12</v>
      </c>
      <c r="G46" s="58" t="s">
        <v>13</v>
      </c>
      <c r="H46" s="58" t="s">
        <v>14</v>
      </c>
      <c r="I46" s="58" t="s">
        <v>15</v>
      </c>
      <c r="J46" s="58"/>
      <c r="K46" s="19"/>
    </row>
    <row r="47" spans="1:11" s="20" customFormat="1" ht="117.75" customHeight="1" x14ac:dyDescent="0.2">
      <c r="A47" s="58"/>
      <c r="B47" s="58"/>
      <c r="C47" s="58"/>
      <c r="D47" s="58"/>
      <c r="E47" s="58"/>
      <c r="F47" s="58"/>
      <c r="G47" s="58"/>
      <c r="H47" s="58"/>
      <c r="I47" s="21" t="s">
        <v>16</v>
      </c>
      <c r="J47" s="18" t="s">
        <v>17</v>
      </c>
      <c r="K47" s="19"/>
    </row>
    <row r="48" spans="1:11" s="20" customFormat="1" ht="12.75" x14ac:dyDescent="0.2">
      <c r="A48" s="18" t="s">
        <v>18</v>
      </c>
      <c r="B48" s="18" t="s">
        <v>19</v>
      </c>
      <c r="C48" s="18" t="s">
        <v>20</v>
      </c>
      <c r="D48" s="18" t="s">
        <v>21</v>
      </c>
      <c r="E48" s="18" t="s">
        <v>22</v>
      </c>
      <c r="F48" s="18" t="s">
        <v>23</v>
      </c>
      <c r="G48" s="18" t="s">
        <v>24</v>
      </c>
      <c r="H48" s="18" t="s">
        <v>25</v>
      </c>
      <c r="I48" s="21" t="s">
        <v>26</v>
      </c>
      <c r="J48" s="22" t="s">
        <v>27</v>
      </c>
      <c r="K48" s="19"/>
    </row>
    <row r="49" spans="1:11" s="20" customFormat="1" ht="17.25" customHeight="1" x14ac:dyDescent="0.2">
      <c r="A49" s="23" t="s">
        <v>142</v>
      </c>
      <c r="B49" s="23"/>
      <c r="C49" s="23"/>
      <c r="D49" s="24" t="s">
        <v>143</v>
      </c>
      <c r="E49" s="23"/>
      <c r="F49" s="23"/>
      <c r="G49" s="25">
        <f t="shared" ref="G49:J50" si="5">G50</f>
        <v>2630441</v>
      </c>
      <c r="H49" s="25">
        <f t="shared" si="5"/>
        <v>2496331</v>
      </c>
      <c r="I49" s="25">
        <f t="shared" si="5"/>
        <v>134110</v>
      </c>
      <c r="J49" s="25">
        <f t="shared" si="5"/>
        <v>134110</v>
      </c>
      <c r="K49" s="19"/>
    </row>
    <row r="50" spans="1:11" s="20" customFormat="1" ht="17.25" customHeight="1" x14ac:dyDescent="0.2">
      <c r="A50" s="23" t="s">
        <v>144</v>
      </c>
      <c r="B50" s="23"/>
      <c r="C50" s="23"/>
      <c r="D50" s="24" t="s">
        <v>143</v>
      </c>
      <c r="E50" s="23"/>
      <c r="F50" s="23"/>
      <c r="G50" s="25">
        <f t="shared" si="5"/>
        <v>2630441</v>
      </c>
      <c r="H50" s="25">
        <f t="shared" si="5"/>
        <v>2496331</v>
      </c>
      <c r="I50" s="25">
        <f t="shared" si="5"/>
        <v>134110</v>
      </c>
      <c r="J50" s="25">
        <f t="shared" si="5"/>
        <v>134110</v>
      </c>
      <c r="K50" s="19"/>
    </row>
    <row r="51" spans="1:11" s="20" customFormat="1" ht="22.5" customHeight="1" x14ac:dyDescent="0.2">
      <c r="A51" s="23"/>
      <c r="B51" s="23">
        <v>9000</v>
      </c>
      <c r="C51" s="23"/>
      <c r="D51" s="24" t="s">
        <v>145</v>
      </c>
      <c r="E51" s="23"/>
      <c r="F51" s="23"/>
      <c r="G51" s="25">
        <f>G54+G60+G52+G67</f>
        <v>2630441</v>
      </c>
      <c r="H51" s="25">
        <f>H54+H60+H52+H67</f>
        <v>2496331</v>
      </c>
      <c r="I51" s="25">
        <f>I54+I60+I52+I67</f>
        <v>134110</v>
      </c>
      <c r="J51" s="25">
        <f>J54+J60+J52+J67</f>
        <v>134110</v>
      </c>
      <c r="K51" s="19"/>
    </row>
    <row r="52" spans="1:11" s="20" customFormat="1" ht="41.25" customHeight="1" x14ac:dyDescent="0.2">
      <c r="A52" s="39">
        <v>3719750</v>
      </c>
      <c r="B52" s="39">
        <v>9750</v>
      </c>
      <c r="C52" s="39" t="s">
        <v>32</v>
      </c>
      <c r="D52" s="40" t="s">
        <v>146</v>
      </c>
      <c r="E52" s="23"/>
      <c r="F52" s="23"/>
      <c r="G52" s="25">
        <f>G53</f>
        <v>11960</v>
      </c>
      <c r="H52" s="25">
        <f>H53</f>
        <v>0</v>
      </c>
      <c r="I52" s="25">
        <f>I53</f>
        <v>11960</v>
      </c>
      <c r="J52" s="25">
        <f>J53</f>
        <v>11960</v>
      </c>
      <c r="K52" s="19"/>
    </row>
    <row r="53" spans="1:11" s="20" customFormat="1" ht="44.25" customHeight="1" x14ac:dyDescent="0.2">
      <c r="A53" s="23"/>
      <c r="B53" s="23"/>
      <c r="C53" s="23"/>
      <c r="D53" s="41"/>
      <c r="E53" s="42" t="s">
        <v>147</v>
      </c>
      <c r="F53" s="42" t="s">
        <v>148</v>
      </c>
      <c r="G53" s="25">
        <f>H53+I53</f>
        <v>11960</v>
      </c>
      <c r="H53" s="25">
        <v>0</v>
      </c>
      <c r="I53" s="25">
        <v>11960</v>
      </c>
      <c r="J53" s="25">
        <v>11960</v>
      </c>
      <c r="K53" s="19"/>
    </row>
    <row r="54" spans="1:11" s="20" customFormat="1" ht="30" customHeight="1" x14ac:dyDescent="0.2">
      <c r="A54" s="39">
        <v>3719770</v>
      </c>
      <c r="B54" s="39" t="s">
        <v>149</v>
      </c>
      <c r="C54" s="39" t="s">
        <v>32</v>
      </c>
      <c r="D54" s="43" t="s">
        <v>150</v>
      </c>
      <c r="E54" s="23"/>
      <c r="F54" s="23"/>
      <c r="G54" s="25">
        <f>H54+I54</f>
        <v>2154181</v>
      </c>
      <c r="H54" s="32">
        <f>SUM(H55:H59)</f>
        <v>2154181</v>
      </c>
      <c r="I54" s="32">
        <f>SUM(I55:I59)</f>
        <v>0</v>
      </c>
      <c r="J54" s="32">
        <f>SUM(J55:J59)</f>
        <v>0</v>
      </c>
      <c r="K54" s="44">
        <f>G54-'[1]додаток 3'!F117</f>
        <v>925000</v>
      </c>
    </row>
    <row r="55" spans="1:11" s="20" customFormat="1" ht="39" customHeight="1" x14ac:dyDescent="0.2">
      <c r="A55" s="23"/>
      <c r="B55" s="23"/>
      <c r="C55" s="23"/>
      <c r="D55" s="23"/>
      <c r="E55" s="30" t="s">
        <v>41</v>
      </c>
      <c r="F55" s="30" t="s">
        <v>42</v>
      </c>
      <c r="G55" s="25">
        <f>H55+I55</f>
        <v>888000</v>
      </c>
      <c r="H55" s="32">
        <f>63000+25000+300000+500000</f>
        <v>888000</v>
      </c>
      <c r="I55" s="31">
        <v>0</v>
      </c>
      <c r="J55" s="32">
        <v>0</v>
      </c>
      <c r="K55" s="19"/>
    </row>
    <row r="56" spans="1:11" s="20" customFormat="1" ht="37.5" customHeight="1" x14ac:dyDescent="0.2">
      <c r="A56" s="23"/>
      <c r="B56" s="23"/>
      <c r="C56" s="23"/>
      <c r="D56" s="23"/>
      <c r="E56" s="30" t="s">
        <v>151</v>
      </c>
      <c r="F56" s="30" t="s">
        <v>152</v>
      </c>
      <c r="G56" s="25">
        <f>H56+I56</f>
        <v>1050000</v>
      </c>
      <c r="H56" s="32">
        <v>1050000</v>
      </c>
      <c r="I56" s="31">
        <v>0</v>
      </c>
      <c r="J56" s="32">
        <v>0</v>
      </c>
      <c r="K56" s="19"/>
    </row>
    <row r="57" spans="1:11" s="20" customFormat="1" ht="36" customHeight="1" x14ac:dyDescent="0.2">
      <c r="A57" s="23"/>
      <c r="B57" s="23"/>
      <c r="C57" s="23"/>
      <c r="D57" s="23"/>
      <c r="E57" s="30" t="s">
        <v>153</v>
      </c>
      <c r="F57" s="30" t="s">
        <v>154</v>
      </c>
      <c r="G57" s="25">
        <f>H57+I57</f>
        <v>150000</v>
      </c>
      <c r="H57" s="32">
        <f>50000+100000</f>
        <v>150000</v>
      </c>
      <c r="I57" s="31">
        <v>0</v>
      </c>
      <c r="J57" s="32">
        <v>0</v>
      </c>
      <c r="K57" s="19"/>
    </row>
    <row r="58" spans="1:11" s="20" customFormat="1" ht="39" hidden="1" customHeight="1" x14ac:dyDescent="0.2">
      <c r="A58" s="23"/>
      <c r="B58" s="23"/>
      <c r="C58" s="23"/>
      <c r="D58" s="23"/>
      <c r="E58" s="30"/>
      <c r="F58" s="30"/>
      <c r="G58" s="25"/>
      <c r="H58" s="32"/>
      <c r="I58" s="31"/>
      <c r="J58" s="32"/>
      <c r="K58" s="19"/>
    </row>
    <row r="59" spans="1:11" s="20" customFormat="1" ht="40.5" customHeight="1" x14ac:dyDescent="0.2">
      <c r="A59" s="23"/>
      <c r="B59" s="23"/>
      <c r="C59" s="23"/>
      <c r="D59" s="23"/>
      <c r="E59" s="30" t="s">
        <v>155</v>
      </c>
      <c r="F59" s="30" t="s">
        <v>156</v>
      </c>
      <c r="G59" s="32">
        <f t="shared" ref="G59:G67" si="6">H59+I59</f>
        <v>66181</v>
      </c>
      <c r="H59" s="32">
        <f>61000+5181</f>
        <v>66181</v>
      </c>
      <c r="I59" s="31">
        <v>0</v>
      </c>
      <c r="J59" s="32">
        <v>0</v>
      </c>
      <c r="K59" s="19"/>
    </row>
    <row r="60" spans="1:11" s="20" customFormat="1" ht="38.25" x14ac:dyDescent="0.2">
      <c r="A60" s="18">
        <v>3719800</v>
      </c>
      <c r="B60" s="18">
        <v>9800</v>
      </c>
      <c r="C60" s="39" t="s">
        <v>32</v>
      </c>
      <c r="D60" s="30" t="s">
        <v>157</v>
      </c>
      <c r="E60" s="30"/>
      <c r="F60" s="30"/>
      <c r="G60" s="32">
        <f t="shared" si="6"/>
        <v>364300</v>
      </c>
      <c r="H60" s="32">
        <f>SUM(H61:H66)</f>
        <v>242150</v>
      </c>
      <c r="I60" s="32">
        <f>SUM(I61:I66)</f>
        <v>122150</v>
      </c>
      <c r="J60" s="32">
        <f>SUM(J61:J66)</f>
        <v>122150</v>
      </c>
      <c r="K60" s="19"/>
    </row>
    <row r="61" spans="1:11" s="20" customFormat="1" ht="38.25" x14ac:dyDescent="0.2">
      <c r="A61" s="18"/>
      <c r="B61" s="18"/>
      <c r="C61" s="39"/>
      <c r="D61" s="30"/>
      <c r="E61" s="30" t="s">
        <v>134</v>
      </c>
      <c r="F61" s="30" t="s">
        <v>135</v>
      </c>
      <c r="G61" s="32">
        <f t="shared" si="6"/>
        <v>70000</v>
      </c>
      <c r="H61" s="32">
        <f>40000+30000</f>
        <v>70000</v>
      </c>
      <c r="I61" s="31">
        <v>0</v>
      </c>
      <c r="J61" s="32">
        <v>0</v>
      </c>
      <c r="K61" s="19"/>
    </row>
    <row r="62" spans="1:11" s="47" customFormat="1" ht="63.75" customHeight="1" x14ac:dyDescent="0.2">
      <c r="A62" s="45"/>
      <c r="B62" s="45"/>
      <c r="C62" s="39"/>
      <c r="D62" s="35"/>
      <c r="E62" s="35" t="s">
        <v>158</v>
      </c>
      <c r="F62" s="35" t="s">
        <v>159</v>
      </c>
      <c r="G62" s="36">
        <f t="shared" si="6"/>
        <v>80000</v>
      </c>
      <c r="H62" s="36">
        <f>30000+50000</f>
        <v>80000</v>
      </c>
      <c r="I62" s="37">
        <v>0</v>
      </c>
      <c r="J62" s="36">
        <v>0</v>
      </c>
      <c r="K62" s="46"/>
    </row>
    <row r="63" spans="1:11" s="47" customFormat="1" ht="63.75" customHeight="1" x14ac:dyDescent="0.2">
      <c r="A63" s="45"/>
      <c r="B63" s="45"/>
      <c r="C63" s="39"/>
      <c r="D63" s="35"/>
      <c r="E63" s="35" t="s">
        <v>160</v>
      </c>
      <c r="F63" s="35" t="s">
        <v>161</v>
      </c>
      <c r="G63" s="36">
        <f t="shared" si="6"/>
        <v>20000</v>
      </c>
      <c r="H63" s="36">
        <v>20000</v>
      </c>
      <c r="I63" s="37">
        <v>0</v>
      </c>
      <c r="J63" s="36">
        <v>0</v>
      </c>
      <c r="K63" s="46"/>
    </row>
    <row r="64" spans="1:11" s="47" customFormat="1" ht="51.75" customHeight="1" x14ac:dyDescent="0.2">
      <c r="A64" s="45"/>
      <c r="B64" s="45"/>
      <c r="C64" s="39"/>
      <c r="D64" s="35"/>
      <c r="E64" s="35" t="s">
        <v>162</v>
      </c>
      <c r="F64" s="35" t="s">
        <v>163</v>
      </c>
      <c r="G64" s="36">
        <f t="shared" si="6"/>
        <v>44300</v>
      </c>
      <c r="H64" s="36">
        <v>22150</v>
      </c>
      <c r="I64" s="37">
        <v>22150</v>
      </c>
      <c r="J64" s="36">
        <v>22150</v>
      </c>
      <c r="K64" s="46"/>
    </row>
    <row r="65" spans="1:11" s="47" customFormat="1" ht="51" x14ac:dyDescent="0.2">
      <c r="A65" s="45"/>
      <c r="B65" s="45"/>
      <c r="C65" s="39"/>
      <c r="D65" s="35"/>
      <c r="E65" s="35" t="s">
        <v>164</v>
      </c>
      <c r="F65" s="52" t="s">
        <v>174</v>
      </c>
      <c r="G65" s="36">
        <f t="shared" si="6"/>
        <v>100000</v>
      </c>
      <c r="H65" s="36">
        <v>0</v>
      </c>
      <c r="I65" s="37">
        <f>30000+70000</f>
        <v>100000</v>
      </c>
      <c r="J65" s="36">
        <f>I65</f>
        <v>100000</v>
      </c>
      <c r="K65" s="46"/>
    </row>
    <row r="66" spans="1:11" s="47" customFormat="1" ht="44.25" customHeight="1" x14ac:dyDescent="0.2">
      <c r="A66" s="45"/>
      <c r="B66" s="45"/>
      <c r="C66" s="39"/>
      <c r="D66" s="35"/>
      <c r="E66" s="35" t="s">
        <v>165</v>
      </c>
      <c r="F66" s="35" t="s">
        <v>166</v>
      </c>
      <c r="G66" s="36">
        <f t="shared" si="6"/>
        <v>50000</v>
      </c>
      <c r="H66" s="36">
        <f>20000+30000</f>
        <v>50000</v>
      </c>
      <c r="I66" s="37">
        <v>0</v>
      </c>
      <c r="J66" s="36">
        <v>0</v>
      </c>
      <c r="K66" s="46"/>
    </row>
    <row r="67" spans="1:11" s="47" customFormat="1" ht="89.25" customHeight="1" x14ac:dyDescent="0.2">
      <c r="A67" s="45">
        <v>3719820</v>
      </c>
      <c r="B67" s="45">
        <v>9820</v>
      </c>
      <c r="C67" s="39" t="s">
        <v>32</v>
      </c>
      <c r="D67" s="35" t="s">
        <v>167</v>
      </c>
      <c r="E67" s="35" t="s">
        <v>168</v>
      </c>
      <c r="F67" s="35" t="s">
        <v>169</v>
      </c>
      <c r="G67" s="36">
        <f t="shared" si="6"/>
        <v>100000</v>
      </c>
      <c r="H67" s="36">
        <v>100000</v>
      </c>
      <c r="I67" s="37">
        <v>0</v>
      </c>
      <c r="J67" s="36">
        <v>0</v>
      </c>
      <c r="K67" s="46"/>
    </row>
    <row r="68" spans="1:11" s="20" customFormat="1" ht="12.75" x14ac:dyDescent="0.2">
      <c r="A68" s="23" t="s">
        <v>170</v>
      </c>
      <c r="B68" s="23" t="s">
        <v>170</v>
      </c>
      <c r="C68" s="23" t="s">
        <v>170</v>
      </c>
      <c r="D68" s="24" t="s">
        <v>171</v>
      </c>
      <c r="E68" s="23" t="s">
        <v>170</v>
      </c>
      <c r="F68" s="23" t="s">
        <v>170</v>
      </c>
      <c r="G68" s="25">
        <f>G49+G13</f>
        <v>12895525</v>
      </c>
      <c r="H68" s="25">
        <f>H49+H13</f>
        <v>12506435</v>
      </c>
      <c r="I68" s="25">
        <f>I49+I13</f>
        <v>389090</v>
      </c>
      <c r="J68" s="25">
        <f>J49+J13</f>
        <v>374090</v>
      </c>
      <c r="K68" s="44">
        <f>I68-J68</f>
        <v>15000</v>
      </c>
    </row>
    <row r="71" spans="1:11" s="48" customFormat="1" ht="30.75" customHeight="1" x14ac:dyDescent="0.3">
      <c r="D71" s="48" t="s">
        <v>172</v>
      </c>
      <c r="E71" s="49"/>
      <c r="F71" s="50"/>
      <c r="G71" s="48" t="s">
        <v>173</v>
      </c>
    </row>
  </sheetData>
  <mergeCells count="24">
    <mergeCell ref="F10:F11"/>
    <mergeCell ref="G10:G11"/>
    <mergeCell ref="H10:H11"/>
    <mergeCell ref="I10:J10"/>
    <mergeCell ref="A46:A47"/>
    <mergeCell ref="B46:B47"/>
    <mergeCell ref="C46:C47"/>
    <mergeCell ref="D46:D47"/>
    <mergeCell ref="E46:E47"/>
    <mergeCell ref="F46:F47"/>
    <mergeCell ref="G46:G47"/>
    <mergeCell ref="H46:H47"/>
    <mergeCell ref="I46:J46"/>
    <mergeCell ref="B9:E9"/>
    <mergeCell ref="A10:A11"/>
    <mergeCell ref="B10:B11"/>
    <mergeCell ref="C10:C11"/>
    <mergeCell ref="D10:D11"/>
    <mergeCell ref="E10:E11"/>
    <mergeCell ref="F2:J2"/>
    <mergeCell ref="F3:J3"/>
    <mergeCell ref="F4:J4"/>
    <mergeCell ref="B6:K6"/>
    <mergeCell ref="B8:E8"/>
  </mergeCells>
  <pageMargins left="0.7" right="0.7" top="0.75" bottom="0.75" header="0.51180555555555496" footer="0.51180555555555496"/>
  <pageSetup paperSize="9" scale="45" firstPageNumber="0" orientation="portrait" r:id="rId1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75" zoomScaleNormal="100" zoomScalePageLayoutView="75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Silenko Olga</cp:lastModifiedBy>
  <cp:revision>1</cp:revision>
  <cp:lastPrinted>2022-12-13T12:21:06Z</cp:lastPrinted>
  <dcterms:created xsi:type="dcterms:W3CDTF">2006-09-16T00:00:00Z</dcterms:created>
  <dcterms:modified xsi:type="dcterms:W3CDTF">2022-12-13T12:21:08Z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