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5" sheetId="6" r:id="rId1"/>
    <sheet name="Лист2" sheetId="8" r:id="rId2"/>
  </sheets>
  <definedNames>
    <definedName name="_xlnm.Print_Area" localSheetId="0">'додаток 5'!$A$1:$J$88</definedName>
  </definedNames>
  <calcPr calcId="145621"/>
</workbook>
</file>

<file path=xl/calcChain.xml><?xml version="1.0" encoding="utf-8"?>
<calcChain xmlns="http://schemas.openxmlformats.org/spreadsheetml/2006/main">
  <c r="I35" i="6" l="1"/>
  <c r="J35" i="6"/>
  <c r="H35" i="6"/>
  <c r="G37" i="6"/>
  <c r="F81" i="6" l="1"/>
  <c r="E81" i="6"/>
  <c r="H16" i="6" l="1"/>
  <c r="H29" i="6"/>
  <c r="H36" i="6"/>
  <c r="G69" i="6"/>
  <c r="H83" i="6"/>
  <c r="G82" i="6"/>
  <c r="I45" i="6"/>
  <c r="H45" i="6"/>
  <c r="G46" i="6"/>
  <c r="G50" i="6"/>
  <c r="J50" i="6"/>
  <c r="F50" i="6"/>
  <c r="E50" i="6"/>
  <c r="F46" i="6"/>
  <c r="E46" i="6"/>
  <c r="H25" i="6"/>
  <c r="G26" i="6"/>
  <c r="G45" i="6" l="1"/>
  <c r="F63" i="6"/>
  <c r="E63" i="6" l="1"/>
  <c r="F62" i="6" l="1"/>
  <c r="E62" i="6"/>
  <c r="E19" i="6"/>
  <c r="E23" i="6" s="1"/>
  <c r="E25" i="6" s="1"/>
  <c r="E28" i="6" s="1"/>
  <c r="E17" i="6"/>
  <c r="F17" i="6"/>
  <c r="H62" i="6" l="1"/>
  <c r="H61" i="6" s="1"/>
  <c r="G55" i="6"/>
  <c r="I53" i="6"/>
  <c r="J53" i="6"/>
  <c r="H54" i="6"/>
  <c r="G54" i="6" s="1"/>
  <c r="J43" i="6"/>
  <c r="I43" i="6"/>
  <c r="G43" i="6" s="1"/>
  <c r="H53" i="6" l="1"/>
  <c r="H41" i="6"/>
  <c r="H24" i="6"/>
  <c r="G53" i="6" l="1"/>
  <c r="H44" i="6"/>
  <c r="G68" i="6" l="1"/>
  <c r="H28" i="6"/>
  <c r="G84" i="6" l="1"/>
  <c r="G83" i="6"/>
  <c r="G81" i="6"/>
  <c r="H79" i="6"/>
  <c r="G80" i="6" l="1"/>
  <c r="J79" i="6"/>
  <c r="I79" i="6"/>
  <c r="G79" i="6" s="1"/>
  <c r="H42" i="6" l="1"/>
  <c r="H38" i="6"/>
  <c r="G30" i="6"/>
  <c r="H27" i="6" l="1"/>
  <c r="H17" i="6"/>
  <c r="F19" i="6" l="1"/>
  <c r="F23" i="6" l="1"/>
  <c r="F25" i="6" s="1"/>
  <c r="G18" i="6"/>
  <c r="F28" i="6" l="1"/>
  <c r="J52" i="6"/>
  <c r="G52" i="6"/>
  <c r="G78" i="6" l="1"/>
  <c r="G77" i="6"/>
  <c r="G76" i="6"/>
  <c r="G75" i="6"/>
  <c r="G74" i="6"/>
  <c r="G73" i="6"/>
  <c r="G72" i="6"/>
  <c r="J71" i="6"/>
  <c r="I71" i="6"/>
  <c r="H71" i="6"/>
  <c r="G70" i="6"/>
  <c r="G64" i="6"/>
  <c r="G63" i="6"/>
  <c r="G62" i="6"/>
  <c r="J61" i="6"/>
  <c r="J59" i="6" s="1"/>
  <c r="I61" i="6"/>
  <c r="H59" i="6"/>
  <c r="G60" i="6"/>
  <c r="G56" i="6"/>
  <c r="G51" i="6"/>
  <c r="J46" i="6"/>
  <c r="J45" i="6" s="1"/>
  <c r="G44" i="6"/>
  <c r="G42" i="6"/>
  <c r="G41" i="6"/>
  <c r="G40" i="6"/>
  <c r="J39" i="6"/>
  <c r="I39" i="6"/>
  <c r="H39" i="6"/>
  <c r="G38" i="6"/>
  <c r="G36" i="6"/>
  <c r="I14" i="6"/>
  <c r="G31" i="6"/>
  <c r="G29" i="6"/>
  <c r="G28" i="6"/>
  <c r="G27" i="6"/>
  <c r="G25" i="6"/>
  <c r="G24" i="6"/>
  <c r="G23" i="6"/>
  <c r="G19" i="6"/>
  <c r="G17" i="6"/>
  <c r="G16" i="6"/>
  <c r="G15" i="6"/>
  <c r="J14" i="6" l="1"/>
  <c r="J13" i="6" s="1"/>
  <c r="I13" i="6"/>
  <c r="I59" i="6"/>
  <c r="I58" i="6" s="1"/>
  <c r="I57" i="6" s="1"/>
  <c r="G61" i="6"/>
  <c r="G59" i="6" s="1"/>
  <c r="H58" i="6"/>
  <c r="H57" i="6" s="1"/>
  <c r="J58" i="6"/>
  <c r="J57" i="6" s="1"/>
  <c r="H14" i="6"/>
  <c r="G71" i="6"/>
  <c r="G39" i="6"/>
  <c r="I85" i="6" l="1"/>
  <c r="J85" i="6"/>
  <c r="G35" i="6"/>
  <c r="G58" i="6"/>
  <c r="G57" i="6" s="1"/>
  <c r="H13" i="6"/>
  <c r="H85" i="6" s="1"/>
  <c r="H95" i="6" s="1"/>
  <c r="G14" i="6"/>
  <c r="G13" i="6" s="1"/>
  <c r="K85" i="6" l="1"/>
  <c r="G85" i="6"/>
</calcChain>
</file>

<file path=xl/sharedStrings.xml><?xml version="1.0" encoding="utf-8"?>
<sst xmlns="http://schemas.openxmlformats.org/spreadsheetml/2006/main" count="305" uniqueCount="194">
  <si>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</si>
  <si>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</si>
  <si>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</si>
  <si>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</si>
  <si>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</si>
  <si>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</si>
  <si>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</si>
  <si>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</si>
  <si>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</si>
  <si>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</si>
  <si>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</si>
  <si>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</si>
  <si>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</si>
  <si>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</si>
  <si>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</si>
  <si>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</si>
  <si>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</si>
  <si>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</si>
  <si>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</si>
  <si>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</si>
  <si>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</si>
  <si>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</si>
  <si>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</si>
  <si>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</si>
  <si>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</si>
  <si>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</si>
  <si>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</si>
  <si>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</si>
  <si>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</si>
  <si>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</si>
  <si>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</si>
  <si>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</si>
  <si>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</si>
  <si>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</si>
  <si>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</si>
  <si>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</si>
  <si>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</si>
  <si>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</si>
  <si>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</si>
  <si>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</si>
  <si>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</si>
  <si>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</si>
  <si>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</si>
  <si>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</si>
  <si>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</si>
  <si>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</si>
  <si>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</si>
  <si>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</si>
  <si>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</si>
  <si>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</si>
  <si>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</si>
  <si>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</si>
  <si>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</si>
  <si>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</si>
  <si>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</si>
  <si>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</si>
  <si>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</si>
  <si>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</si>
  <si>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</si>
  <si>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</si>
  <si>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</si>
  <si>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</si>
  <si>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</si>
  <si>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</si>
  <si>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</si>
  <si>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</si>
  <si>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</si>
  <si>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</si>
  <si>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</si>
  <si>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</si>
  <si>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</si>
  <si>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</si>
  <si>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</si>
  <si>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</si>
  <si>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</si>
  <si>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</si>
  <si>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</si>
  <si>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</si>
  <si>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</si>
  <si>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</si>
  <si>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</si>
  <si>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</si>
  <si>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</si>
  <si>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</si>
  <si>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</si>
  <si>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</si>
  <si>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</si>
  <si>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</si>
  <si>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</si>
  <si>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</si>
  <si>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</si>
  <si>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</si>
  <si>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</si>
  <si>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</si>
  <si>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</si>
  <si>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</si>
  <si>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</si>
  <si>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</si>
  <si>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</si>
  <si>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</si>
  <si>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</si>
  <si>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</si>
  <si>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</si>
  <si>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</si>
  <si>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</si>
  <si>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</si>
  <si>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</si>
  <si>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</si>
  <si>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</si>
  <si>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</si>
  <si>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</si>
  <si>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</si>
  <si>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</si>
  <si>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</si>
  <si>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</si>
  <si>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</si>
  <si>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</si>
  <si>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</si>
  <si>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</si>
  <si>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</si>
  <si>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</si>
  <si>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</si>
  <si>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</si>
  <si>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</si>
  <si>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</si>
  <si>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</si>
  <si>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</si>
  <si>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</si>
  <si>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</si>
  <si>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</si>
  <si>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</si>
  <si>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</si>
  <si>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</si>
  <si>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</si>
  <si>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</si>
  <si>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</si>
  <si>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 xml:space="preserve">Тетяна   ДІБРОВА 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</si>
  <si>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</si>
  <si>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</si>
  <si>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</si>
  <si>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</si>
  <si>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</si>
  <si>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</si>
  <si>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</si>
  <si>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</si>
  <si>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</si>
  <si>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</si>
  <si>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рішення сільської ради від 22.12.2022 року № 45-16/VIII</t>
  </si>
  <si>
    <t xml:space="preserve">рішення сільської ради від 22.12.2022 року № 45-17/VIII </t>
  </si>
  <si>
    <t>Додаток 5</t>
  </si>
  <si>
    <t>Комплексна програма розвитку надання соціальних послуг КЗ «ЦНСП Білозірської сільської ради» на 2023 рік»</t>
  </si>
  <si>
    <t>0215061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</si>
  <si>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</si>
  <si>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зсу</t>
  </si>
  <si>
    <t>0490</t>
  </si>
  <si>
    <t>Програма розвитку охорони здоров’я   Білозірської сільської територіальної громади на 2021-2025 роки (зі зсінами)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</si>
  <si>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</si>
  <si>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</si>
  <si>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</si>
  <si>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</si>
  <si>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</si>
  <si>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</si>
  <si>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</si>
  <si>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</si>
  <si>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Програми  «Забезпечення пожежної безпеки у Білозірській ТГ на 2021-2025 роки» (зі змінами)</t>
  </si>
  <si>
    <t>Програма «Членські внески на 2021-2025 роки» (зі змінами)</t>
  </si>
  <si>
    <t>Про затвердження цільової Програми підтримки Збройних Сил України в 2023-2025 роках (зі змінами)</t>
  </si>
  <si>
    <t xml:space="preserve"> Рішення сесії від 22.12.2022 року  №  45-19/VIII, зміни від 28.02.2023 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</si>
  <si>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</si>
  <si>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</si>
  <si>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</si>
  <si>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</si>
  <si>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</si>
  <si>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</si>
  <si>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</si>
  <si>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</si>
  <si>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</si>
  <si>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</si>
  <si>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</si>
  <si>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</si>
  <si>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</si>
  <si>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</si>
  <si>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r>
      <t xml:space="preserve"> рішення сільської ради від 22.12.2020 року № 4-30/VIII, </t>
    </r>
    <r>
      <rPr>
        <sz val="10"/>
        <color rgb="FFFF0000"/>
        <rFont val="Times New Roman"/>
        <family val="1"/>
        <charset val="204"/>
      </rPr>
      <t>зміни</t>
    </r>
    <r>
      <rPr>
        <sz val="10"/>
        <rFont val="Times New Roman"/>
        <family val="1"/>
        <charset val="204"/>
      </rPr>
      <t xml:space="preserve"> від 16.04.2021.№11-2/VІІІ, від 29.03.2023 № 48-4/VІІІ</t>
    </r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</si>
  <si>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</si>
  <si>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</si>
  <si>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</si>
  <si>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</si>
  <si>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</si>
  <si>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</si>
  <si>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</si>
  <si>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</si>
  <si>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</si>
  <si>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</si>
  <si>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(в редакції рішення сесії  від 24.04.2023 р.№ 49-1/VIII)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</si>
</sst>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5"/>
  <sheetViews>
    <sheetView tabSelected="1" view="pageBreakPreview" zoomScale="85" zoomScaleNormal="100" zoomScaleSheetLayoutView="85" zoomScalePageLayoutView="95" workbookViewId="0">
      <selection activeCell="E10" sqref="E10:E11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41.42578125" style="1" customWidth="1"/>
    <col min="6" max="6" width="29.425781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88" t="s">
        <v>149</v>
      </c>
      <c r="J1" s="88"/>
      <c r="K1" s="9"/>
    </row>
    <row r="2" spans="1:12" s="11" customFormat="1" ht="15" customHeight="1" x14ac:dyDescent="0.2">
      <c r="A2" s="10"/>
      <c r="B2" s="10"/>
      <c r="D2" s="12"/>
      <c r="E2" s="12"/>
      <c r="F2" s="91" t="s">
        <v>146</v>
      </c>
      <c r="G2" s="91"/>
      <c r="H2" s="91"/>
      <c r="I2" s="91"/>
      <c r="J2" s="91"/>
      <c r="K2" s="12"/>
    </row>
    <row r="3" spans="1:12" s="11" customFormat="1" ht="12" customHeight="1" x14ac:dyDescent="0.2">
      <c r="A3" s="10"/>
      <c r="B3" s="10"/>
      <c r="D3" s="13"/>
      <c r="E3" s="13"/>
      <c r="F3" s="91"/>
      <c r="G3" s="91"/>
      <c r="H3" s="91"/>
      <c r="I3" s="91"/>
      <c r="J3" s="91"/>
      <c r="K3" s="13"/>
    </row>
    <row r="4" spans="1:12" s="11" customFormat="1" ht="15" customHeight="1" x14ac:dyDescent="0.2">
      <c r="A4" s="10"/>
      <c r="B4" s="10"/>
      <c r="D4" s="13"/>
      <c r="E4" s="13"/>
      <c r="F4" s="92" t="s">
        <v>193</v>
      </c>
      <c r="G4" s="92"/>
      <c r="H4" s="92"/>
      <c r="I4" s="92"/>
      <c r="J4" s="92"/>
      <c r="K4" s="13"/>
    </row>
    <row r="5" spans="1:12" s="56" customFormat="1" ht="20.100000000000001" customHeight="1" x14ac:dyDescent="0.3">
      <c r="A5" s="55"/>
      <c r="B5" s="89" t="s">
        <v>78</v>
      </c>
      <c r="C5" s="89"/>
      <c r="D5" s="89"/>
      <c r="E5" s="89"/>
      <c r="F5" s="89"/>
      <c r="G5" s="89"/>
      <c r="H5" s="89"/>
      <c r="I5" s="89"/>
      <c r="J5" s="89"/>
      <c r="K5" s="89"/>
      <c r="L5" s="55"/>
    </row>
    <row r="6" spans="1:12" s="56" customFormat="1" ht="11.1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s="56" customFormat="1" ht="20.25" customHeight="1" x14ac:dyDescent="0.3">
      <c r="A7" s="55"/>
      <c r="B7" s="57"/>
      <c r="C7" s="57"/>
      <c r="D7" s="57"/>
      <c r="E7" s="90">
        <v>2350100000</v>
      </c>
      <c r="F7" s="90"/>
      <c r="G7" s="57"/>
      <c r="H7" s="57"/>
      <c r="I7" s="55"/>
      <c r="J7" s="55"/>
      <c r="K7" s="55"/>
      <c r="L7" s="55"/>
    </row>
    <row r="8" spans="1:12" s="56" customFormat="1" ht="12" customHeight="1" x14ac:dyDescent="0.3">
      <c r="A8" s="55"/>
      <c r="B8" s="57"/>
      <c r="C8" s="57"/>
      <c r="D8" s="57"/>
      <c r="E8" s="87" t="s">
        <v>0</v>
      </c>
      <c r="F8" s="87"/>
      <c r="G8" s="55"/>
      <c r="H8" s="55"/>
      <c r="I8" s="55"/>
      <c r="J8" s="55"/>
      <c r="K8" s="55"/>
      <c r="L8" s="55"/>
    </row>
    <row r="9" spans="1:12" s="15" customFormat="1" ht="14.1" customHeight="1" x14ac:dyDescent="0.25">
      <c r="A9" s="14"/>
      <c r="B9" s="93"/>
      <c r="C9" s="93"/>
      <c r="D9" s="93"/>
      <c r="E9" s="93"/>
      <c r="F9" s="14"/>
      <c r="G9" s="14"/>
      <c r="H9" s="14"/>
      <c r="I9" s="14"/>
      <c r="J9" s="14" t="s">
        <v>79</v>
      </c>
      <c r="K9" s="14"/>
      <c r="L9" s="14"/>
    </row>
    <row r="10" spans="1:12" ht="27.75" customHeight="1" x14ac:dyDescent="0.25">
      <c r="A10" s="94" t="s">
        <v>76</v>
      </c>
      <c r="B10" s="94" t="s">
        <v>11</v>
      </c>
      <c r="C10" s="94" t="s">
        <v>12</v>
      </c>
      <c r="D10" s="94" t="s">
        <v>80</v>
      </c>
      <c r="E10" s="94" t="s">
        <v>81</v>
      </c>
      <c r="F10" s="94" t="s">
        <v>82</v>
      </c>
      <c r="G10" s="94" t="s">
        <v>1</v>
      </c>
      <c r="H10" s="94" t="s">
        <v>10</v>
      </c>
      <c r="I10" s="94" t="s">
        <v>2</v>
      </c>
      <c r="J10" s="94"/>
      <c r="K10" s="17"/>
    </row>
    <row r="11" spans="1:12" ht="119.25" customHeight="1" x14ac:dyDescent="0.25">
      <c r="A11" s="94"/>
      <c r="B11" s="94"/>
      <c r="C11" s="94"/>
      <c r="D11" s="94"/>
      <c r="E11" s="94"/>
      <c r="F11" s="94"/>
      <c r="G11" s="94"/>
      <c r="H11" s="94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83</v>
      </c>
      <c r="H12" s="16" t="s">
        <v>84</v>
      </c>
      <c r="I12" s="18" t="s">
        <v>85</v>
      </c>
      <c r="J12" s="19" t="s">
        <v>86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3"/>
      <c r="G13" s="21">
        <f>G14</f>
        <v>15398879</v>
      </c>
      <c r="H13" s="21">
        <f>H14</f>
        <v>12684879</v>
      </c>
      <c r="I13" s="22">
        <f>I14</f>
        <v>2714000</v>
      </c>
      <c r="J13" s="21">
        <f>J14</f>
        <v>2699000</v>
      </c>
      <c r="K13" s="17"/>
    </row>
    <row r="14" spans="1:12" ht="24.75" customHeight="1" x14ac:dyDescent="0.25">
      <c r="A14" s="3" t="s">
        <v>16</v>
      </c>
      <c r="B14" s="3"/>
      <c r="C14" s="3"/>
      <c r="D14" s="20" t="s">
        <v>15</v>
      </c>
      <c r="E14" s="3"/>
      <c r="F14" s="3"/>
      <c r="G14" s="21">
        <f t="shared" ref="G14:G28" si="0">H14+I14</f>
        <v>15398879</v>
      </c>
      <c r="H14" s="21">
        <f>H16+H17+H18+H19+H23+H25+H28+H29+H31+H35+H39+H42+H44+H53+H56+H15+H51+H52+H43+H27+H24+H30+H26+H45</f>
        <v>12684879</v>
      </c>
      <c r="I14" s="21">
        <f>I16+I17+I18+I19+I23+I25+I28+I29+I31+I35+I39+I42+I44+I53+I56+I15+I51+I52+I43+I27+I24+I30+I26+I45</f>
        <v>2714000</v>
      </c>
      <c r="J14" s="21">
        <f>J16+J17+J18+J19+J23+J25+J28+J29+J31+J35+J39+J42+J44+J53+J56+J15+J51+J52+J43+J27+J24+J30+J26+J45</f>
        <v>2699000</v>
      </c>
      <c r="K14" s="17"/>
    </row>
    <row r="15" spans="1:12" ht="49.5" customHeight="1" x14ac:dyDescent="0.25">
      <c r="A15" s="74" t="s">
        <v>87</v>
      </c>
      <c r="B15" s="74" t="s">
        <v>73</v>
      </c>
      <c r="C15" s="18" t="s">
        <v>69</v>
      </c>
      <c r="D15" s="23" t="s">
        <v>88</v>
      </c>
      <c r="E15" s="24" t="s">
        <v>89</v>
      </c>
      <c r="F15" s="24" t="s">
        <v>188</v>
      </c>
      <c r="G15" s="21">
        <f t="shared" si="0"/>
        <v>17000</v>
      </c>
      <c r="H15" s="26">
        <v>17000</v>
      </c>
      <c r="I15" s="25">
        <v>0</v>
      </c>
      <c r="J15" s="26">
        <v>0</v>
      </c>
      <c r="K15" s="17"/>
    </row>
    <row r="16" spans="1:12" ht="68.25" customHeight="1" x14ac:dyDescent="0.25">
      <c r="A16" s="16" t="s">
        <v>17</v>
      </c>
      <c r="B16" s="16" t="s">
        <v>90</v>
      </c>
      <c r="C16" s="16" t="s">
        <v>18</v>
      </c>
      <c r="D16" s="24" t="s">
        <v>19</v>
      </c>
      <c r="E16" s="24" t="s">
        <v>155</v>
      </c>
      <c r="F16" s="24" t="s">
        <v>169</v>
      </c>
      <c r="G16" s="21">
        <f t="shared" si="0"/>
        <v>1338000</v>
      </c>
      <c r="H16" s="26">
        <f>1125000+43000+170000</f>
        <v>1338000</v>
      </c>
      <c r="I16" s="25">
        <v>0</v>
      </c>
      <c r="J16" s="26">
        <v>0</v>
      </c>
      <c r="K16" s="17"/>
    </row>
    <row r="17" spans="1:1025" ht="81.75" customHeight="1" x14ac:dyDescent="0.25">
      <c r="A17" s="16" t="s">
        <v>20</v>
      </c>
      <c r="B17" s="16" t="s">
        <v>91</v>
      </c>
      <c r="C17" s="16" t="s">
        <v>21</v>
      </c>
      <c r="D17" s="24" t="s">
        <v>22</v>
      </c>
      <c r="E17" s="24" t="str">
        <f>E16</f>
        <v>Програма розвитку охорони здоров’я   Білозірської сільської територіальної громади на 2021-2025 роки (зі зсінами)</v>
      </c>
      <c r="F17" s="24" t="str">
        <f>F16</f>
        <v>рішення сільської ради від 22.12.2020 року № 4-23/VIII, зміни від 22.12.2021 № 25-18/VIII, 30.01.2023 №46-4/VIII, 28.02.2023 № 47-3/VIII</v>
      </c>
      <c r="G17" s="21">
        <f t="shared" si="0"/>
        <v>350000</v>
      </c>
      <c r="H17" s="26">
        <f>200000+150000</f>
        <v>350000</v>
      </c>
      <c r="I17" s="25">
        <v>0</v>
      </c>
      <c r="J17" s="26">
        <v>0</v>
      </c>
      <c r="K17" s="17"/>
    </row>
    <row r="18" spans="1:1025" ht="110.25" customHeight="1" x14ac:dyDescent="0.25">
      <c r="A18" s="16" t="s">
        <v>23</v>
      </c>
      <c r="B18" s="16" t="s">
        <v>24</v>
      </c>
      <c r="C18" s="16" t="s">
        <v>25</v>
      </c>
      <c r="D18" s="24" t="s">
        <v>26</v>
      </c>
      <c r="E18" s="24" t="s">
        <v>156</v>
      </c>
      <c r="F18" s="24" t="s">
        <v>157</v>
      </c>
      <c r="G18" s="21">
        <f t="shared" si="0"/>
        <v>18000</v>
      </c>
      <c r="H18" s="26">
        <v>18000</v>
      </c>
      <c r="I18" s="25">
        <v>0</v>
      </c>
      <c r="J18" s="26">
        <v>0</v>
      </c>
      <c r="K18" s="17"/>
    </row>
    <row r="19" spans="1:1025" ht="105" customHeight="1" x14ac:dyDescent="0.25">
      <c r="A19" s="16" t="s">
        <v>27</v>
      </c>
      <c r="B19" s="16" t="s">
        <v>28</v>
      </c>
      <c r="C19" s="16" t="s">
        <v>25</v>
      </c>
      <c r="D19" s="24" t="s">
        <v>29</v>
      </c>
      <c r="E19" s="24" t="str">
        <f>E18</f>
        <v>Комплекснаї програма «Турбота» Білозірської територіальної громади на 2021-2025 роки (зі змінами)</v>
      </c>
      <c r="F19" s="24" t="str">
        <f>F18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19" s="21">
        <f t="shared" si="0"/>
        <v>200000</v>
      </c>
      <c r="H19" s="26">
        <v>200000</v>
      </c>
      <c r="I19" s="25">
        <v>0</v>
      </c>
      <c r="J19" s="26">
        <v>0</v>
      </c>
      <c r="K19" s="17"/>
    </row>
    <row r="20" spans="1:1025" s="47" customFormat="1" ht="26.25" customHeight="1" x14ac:dyDescent="0.25">
      <c r="A20" s="94" t="s">
        <v>76</v>
      </c>
      <c r="B20" s="94" t="s">
        <v>11</v>
      </c>
      <c r="C20" s="94" t="s">
        <v>12</v>
      </c>
      <c r="D20" s="94" t="s">
        <v>80</v>
      </c>
      <c r="E20" s="94" t="s">
        <v>81</v>
      </c>
      <c r="F20" s="94" t="s">
        <v>82</v>
      </c>
      <c r="G20" s="94" t="s">
        <v>1</v>
      </c>
      <c r="H20" s="94" t="s">
        <v>10</v>
      </c>
      <c r="I20" s="94" t="s">
        <v>2</v>
      </c>
      <c r="J20" s="94"/>
      <c r="K20" s="1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</row>
    <row r="21" spans="1:1025" s="47" customFormat="1" ht="119.25" customHeight="1" x14ac:dyDescent="0.25">
      <c r="A21" s="94"/>
      <c r="B21" s="94"/>
      <c r="C21" s="94"/>
      <c r="D21" s="94"/>
      <c r="E21" s="94"/>
      <c r="F21" s="94"/>
      <c r="G21" s="94"/>
      <c r="H21" s="94"/>
      <c r="I21" s="18" t="s">
        <v>3</v>
      </c>
      <c r="J21" s="72" t="s">
        <v>13</v>
      </c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</row>
    <row r="22" spans="1:1025" s="47" customFormat="1" x14ac:dyDescent="0.25">
      <c r="A22" s="72" t="s">
        <v>4</v>
      </c>
      <c r="B22" s="72" t="s">
        <v>5</v>
      </c>
      <c r="C22" s="72" t="s">
        <v>6</v>
      </c>
      <c r="D22" s="72" t="s">
        <v>7</v>
      </c>
      <c r="E22" s="72" t="s">
        <v>8</v>
      </c>
      <c r="F22" s="72" t="s">
        <v>9</v>
      </c>
      <c r="G22" s="72" t="s">
        <v>83</v>
      </c>
      <c r="H22" s="72" t="s">
        <v>84</v>
      </c>
      <c r="I22" s="18" t="s">
        <v>85</v>
      </c>
      <c r="J22" s="19" t="s">
        <v>86</v>
      </c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ht="102" customHeight="1" x14ac:dyDescent="0.25">
      <c r="A23" s="16" t="s">
        <v>30</v>
      </c>
      <c r="B23" s="16" t="s">
        <v>31</v>
      </c>
      <c r="C23" s="16" t="s">
        <v>25</v>
      </c>
      <c r="D23" s="24" t="s">
        <v>32</v>
      </c>
      <c r="E23" s="24" t="str">
        <f>E19</f>
        <v>Комплекснаї програма «Турбота» Білозірської територіальної громади на 2021-2025 роки (зі змінами)</v>
      </c>
      <c r="F23" s="62" t="str">
        <f>F19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3" s="21">
        <f t="shared" si="0"/>
        <v>70400</v>
      </c>
      <c r="H23" s="26">
        <v>70400</v>
      </c>
      <c r="I23" s="25">
        <v>0</v>
      </c>
      <c r="J23" s="26">
        <v>0</v>
      </c>
      <c r="K23" s="17"/>
    </row>
    <row r="24" spans="1:1025" ht="63.75" customHeight="1" x14ac:dyDescent="0.25">
      <c r="A24" s="27" t="s">
        <v>33</v>
      </c>
      <c r="B24" s="16">
        <v>3090</v>
      </c>
      <c r="C24" s="16">
        <v>1070</v>
      </c>
      <c r="D24" s="24" t="s">
        <v>34</v>
      </c>
      <c r="E24" s="24" t="s">
        <v>183</v>
      </c>
      <c r="F24" s="24" t="s">
        <v>184</v>
      </c>
      <c r="G24" s="21">
        <f t="shared" si="0"/>
        <v>120000</v>
      </c>
      <c r="H24" s="26">
        <f>60000+60000</f>
        <v>120000</v>
      </c>
      <c r="I24" s="25">
        <v>0</v>
      </c>
      <c r="J24" s="26">
        <v>0</v>
      </c>
      <c r="K24" s="17"/>
    </row>
    <row r="25" spans="1:1025" ht="107.25" customHeight="1" x14ac:dyDescent="0.25">
      <c r="A25" s="16" t="s">
        <v>35</v>
      </c>
      <c r="B25" s="16" t="s">
        <v>36</v>
      </c>
      <c r="C25" s="16">
        <v>1010</v>
      </c>
      <c r="D25" s="24" t="s">
        <v>92</v>
      </c>
      <c r="E25" s="24" t="str">
        <f>E23</f>
        <v>Комплекснаї програма «Турбота» Білозірської територіальної громади на 2021-2025 роки (зі змінами)</v>
      </c>
      <c r="F25" s="24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>H25+I25</f>
        <v>497300</v>
      </c>
      <c r="H25" s="26">
        <f>500000-2700</f>
        <v>497300</v>
      </c>
      <c r="I25" s="25">
        <v>0</v>
      </c>
      <c r="J25" s="26">
        <v>0</v>
      </c>
      <c r="K25" s="17"/>
    </row>
    <row r="26" spans="1:1025" s="47" customFormat="1" ht="39.75" customHeight="1" x14ac:dyDescent="0.25">
      <c r="A26" s="75" t="s">
        <v>170</v>
      </c>
      <c r="B26" s="75">
        <v>3210</v>
      </c>
      <c r="C26" s="76">
        <v>1050</v>
      </c>
      <c r="D26" s="77" t="s">
        <v>171</v>
      </c>
      <c r="E26" s="86" t="s">
        <v>185</v>
      </c>
      <c r="F26" s="29" t="s">
        <v>186</v>
      </c>
      <c r="G26" s="21">
        <f>H26+I26</f>
        <v>42700</v>
      </c>
      <c r="H26" s="26">
        <v>42700</v>
      </c>
      <c r="I26" s="25">
        <v>0</v>
      </c>
      <c r="J26" s="26">
        <v>0</v>
      </c>
      <c r="K26" s="1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</row>
    <row r="27" spans="1:1025" ht="39" customHeight="1" x14ac:dyDescent="0.25">
      <c r="A27" s="27" t="s">
        <v>37</v>
      </c>
      <c r="B27" s="16">
        <v>3241</v>
      </c>
      <c r="C27" s="16" t="s">
        <v>40</v>
      </c>
      <c r="D27" s="28" t="s">
        <v>38</v>
      </c>
      <c r="E27" s="29" t="s">
        <v>150</v>
      </c>
      <c r="F27" s="29" t="s">
        <v>187</v>
      </c>
      <c r="G27" s="21">
        <f t="shared" si="0"/>
        <v>2482950</v>
      </c>
      <c r="H27" s="30">
        <f>2204950+278000</f>
        <v>2482950</v>
      </c>
      <c r="I27" s="31">
        <v>0</v>
      </c>
      <c r="J27" s="30">
        <v>0</v>
      </c>
      <c r="K27" s="17"/>
    </row>
    <row r="28" spans="1:1025" ht="114" customHeight="1" x14ac:dyDescent="0.25">
      <c r="A28" s="16" t="s">
        <v>39</v>
      </c>
      <c r="B28" s="16" t="s">
        <v>93</v>
      </c>
      <c r="C28" s="16" t="s">
        <v>40</v>
      </c>
      <c r="D28" s="24" t="s">
        <v>41</v>
      </c>
      <c r="E28" s="24" t="str">
        <f>E25</f>
        <v>Комплекснаї програма «Турбота» Білозірської територіальної громади на 2021-2025 роки (зі змінами)</v>
      </c>
      <c r="F28" s="24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8" s="21">
        <f t="shared" si="0"/>
        <v>80000</v>
      </c>
      <c r="H28" s="26">
        <f>50000+30000</f>
        <v>80000</v>
      </c>
      <c r="I28" s="25">
        <v>0</v>
      </c>
      <c r="J28" s="26">
        <v>0</v>
      </c>
      <c r="K28" s="17"/>
    </row>
    <row r="29" spans="1:1025" ht="59.25" customHeight="1" x14ac:dyDescent="0.25">
      <c r="A29" s="16" t="s">
        <v>42</v>
      </c>
      <c r="B29" s="16" t="s">
        <v>94</v>
      </c>
      <c r="C29" s="16" t="s">
        <v>43</v>
      </c>
      <c r="D29" s="24" t="s">
        <v>44</v>
      </c>
      <c r="E29" s="24" t="s">
        <v>158</v>
      </c>
      <c r="F29" s="24" t="s">
        <v>182</v>
      </c>
      <c r="G29" s="21">
        <f t="shared" ref="G29:G50" si="1">H29+I29</f>
        <v>22000</v>
      </c>
      <c r="H29" s="26">
        <f>2000+20000</f>
        <v>22000</v>
      </c>
      <c r="I29" s="25">
        <v>0</v>
      </c>
      <c r="J29" s="26">
        <v>0</v>
      </c>
      <c r="K29" s="17"/>
    </row>
    <row r="30" spans="1:1025" s="47" customFormat="1" ht="59.25" hidden="1" customHeight="1" x14ac:dyDescent="0.25">
      <c r="A30" s="60" t="s">
        <v>151</v>
      </c>
      <c r="B30" s="61">
        <v>5061</v>
      </c>
      <c r="C30" s="60" t="s">
        <v>46</v>
      </c>
      <c r="D30" s="62" t="s">
        <v>152</v>
      </c>
      <c r="E30" s="24" t="s">
        <v>96</v>
      </c>
      <c r="F30" s="24" t="s">
        <v>97</v>
      </c>
      <c r="G30" s="21">
        <f t="shared" ref="G30" si="2">H30+I30</f>
        <v>0</v>
      </c>
      <c r="H30" s="26"/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63.75" customHeight="1" x14ac:dyDescent="0.25">
      <c r="A31" s="16" t="s">
        <v>45</v>
      </c>
      <c r="B31" s="16" t="s">
        <v>95</v>
      </c>
      <c r="C31" s="16" t="s">
        <v>46</v>
      </c>
      <c r="D31" s="24" t="s">
        <v>47</v>
      </c>
      <c r="E31" s="24" t="s">
        <v>96</v>
      </c>
      <c r="F31" s="24" t="s">
        <v>97</v>
      </c>
      <c r="G31" s="21">
        <f t="shared" si="1"/>
        <v>29000</v>
      </c>
      <c r="H31" s="26">
        <v>29000</v>
      </c>
      <c r="I31" s="25">
        <v>0</v>
      </c>
      <c r="J31" s="26">
        <v>0</v>
      </c>
      <c r="K31" s="17"/>
    </row>
    <row r="32" spans="1:1025" s="47" customFormat="1" ht="22.5" customHeight="1" x14ac:dyDescent="0.25">
      <c r="A32" s="94" t="s">
        <v>76</v>
      </c>
      <c r="B32" s="94" t="s">
        <v>11</v>
      </c>
      <c r="C32" s="94" t="s">
        <v>12</v>
      </c>
      <c r="D32" s="94" t="s">
        <v>80</v>
      </c>
      <c r="E32" s="94" t="s">
        <v>81</v>
      </c>
      <c r="F32" s="94" t="s">
        <v>82</v>
      </c>
      <c r="G32" s="94" t="s">
        <v>1</v>
      </c>
      <c r="H32" s="94" t="s">
        <v>10</v>
      </c>
      <c r="I32" s="94" t="s">
        <v>2</v>
      </c>
      <c r="J32" s="94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7" customFormat="1" ht="119.25" customHeight="1" x14ac:dyDescent="0.25">
      <c r="A33" s="94"/>
      <c r="B33" s="94"/>
      <c r="C33" s="94"/>
      <c r="D33" s="94"/>
      <c r="E33" s="94"/>
      <c r="F33" s="94"/>
      <c r="G33" s="94"/>
      <c r="H33" s="94"/>
      <c r="I33" s="18" t="s">
        <v>3</v>
      </c>
      <c r="J33" s="72" t="s">
        <v>13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7" customFormat="1" x14ac:dyDescent="0.25">
      <c r="A34" s="72" t="s">
        <v>4</v>
      </c>
      <c r="B34" s="72" t="s">
        <v>5</v>
      </c>
      <c r="C34" s="72" t="s">
        <v>6</v>
      </c>
      <c r="D34" s="72" t="s">
        <v>7</v>
      </c>
      <c r="E34" s="72" t="s">
        <v>8</v>
      </c>
      <c r="F34" s="72" t="s">
        <v>9</v>
      </c>
      <c r="G34" s="72" t="s">
        <v>83</v>
      </c>
      <c r="H34" s="72" t="s">
        <v>84</v>
      </c>
      <c r="I34" s="18" t="s">
        <v>85</v>
      </c>
      <c r="J34" s="19" t="s">
        <v>86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ht="66" customHeight="1" x14ac:dyDescent="0.25">
      <c r="A35" s="16" t="s">
        <v>48</v>
      </c>
      <c r="B35" s="16" t="s">
        <v>49</v>
      </c>
      <c r="C35" s="16" t="s">
        <v>50</v>
      </c>
      <c r="D35" s="24" t="s">
        <v>51</v>
      </c>
      <c r="E35" s="3"/>
      <c r="F35" s="3"/>
      <c r="G35" s="21">
        <f t="shared" si="1"/>
        <v>3265000</v>
      </c>
      <c r="H35" s="26">
        <f>H36+H38+H37</f>
        <v>3265000</v>
      </c>
      <c r="I35" s="26">
        <f t="shared" ref="I35:J35" si="3">I36+I38+I37</f>
        <v>0</v>
      </c>
      <c r="J35" s="26">
        <f t="shared" si="3"/>
        <v>0</v>
      </c>
      <c r="K35" s="17"/>
    </row>
    <row r="36" spans="1:1025" ht="60" customHeight="1" x14ac:dyDescent="0.25">
      <c r="A36" s="3"/>
      <c r="B36" s="3"/>
      <c r="C36" s="3"/>
      <c r="D36" s="3"/>
      <c r="E36" s="45" t="s">
        <v>98</v>
      </c>
      <c r="F36" s="45" t="s">
        <v>147</v>
      </c>
      <c r="G36" s="21">
        <f t="shared" si="1"/>
        <v>1440000</v>
      </c>
      <c r="H36" s="26">
        <f>300000+1100000+40000</f>
        <v>1440000</v>
      </c>
      <c r="I36" s="25">
        <v>0</v>
      </c>
      <c r="J36" s="26">
        <v>0</v>
      </c>
      <c r="K36" s="17"/>
    </row>
    <row r="37" spans="1:1025" s="47" customFormat="1" ht="59.25" customHeight="1" x14ac:dyDescent="0.25">
      <c r="A37" s="3"/>
      <c r="B37" s="3"/>
      <c r="C37" s="3"/>
      <c r="D37" s="3"/>
      <c r="E37" s="45" t="s">
        <v>192</v>
      </c>
      <c r="F37" s="45" t="s">
        <v>191</v>
      </c>
      <c r="G37" s="21">
        <f t="shared" ref="G37" si="4">H37+I37</f>
        <v>25000</v>
      </c>
      <c r="H37" s="26">
        <v>25000</v>
      </c>
      <c r="I37" s="25">
        <v>0</v>
      </c>
      <c r="J37" s="26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ht="50.1" customHeight="1" x14ac:dyDescent="0.25">
      <c r="A38" s="3"/>
      <c r="B38" s="3"/>
      <c r="C38" s="3"/>
      <c r="D38" s="3"/>
      <c r="E38" s="45" t="s">
        <v>99</v>
      </c>
      <c r="F38" s="45" t="s">
        <v>148</v>
      </c>
      <c r="G38" s="21">
        <f t="shared" si="1"/>
        <v>1800000</v>
      </c>
      <c r="H38" s="26">
        <f>300000+1500000</f>
        <v>1800000</v>
      </c>
      <c r="I38" s="25">
        <v>0</v>
      </c>
      <c r="J38" s="26">
        <v>0</v>
      </c>
      <c r="K38" s="17"/>
    </row>
    <row r="39" spans="1:1025" ht="32.25" customHeight="1" x14ac:dyDescent="0.25">
      <c r="A39" s="16" t="s">
        <v>52</v>
      </c>
      <c r="B39" s="16" t="s">
        <v>53</v>
      </c>
      <c r="C39" s="16" t="s">
        <v>50</v>
      </c>
      <c r="D39" s="24" t="s">
        <v>54</v>
      </c>
      <c r="E39" s="3"/>
      <c r="F39" s="3"/>
      <c r="G39" s="21">
        <f>H39+I39</f>
        <v>1608000</v>
      </c>
      <c r="H39" s="26">
        <f>H40+H41</f>
        <v>1608000</v>
      </c>
      <c r="I39" s="26">
        <f>I40+I41</f>
        <v>0</v>
      </c>
      <c r="J39" s="26">
        <f>J40+J41</f>
        <v>0</v>
      </c>
      <c r="K39" s="17"/>
    </row>
    <row r="40" spans="1:1025" ht="64.5" customHeight="1" x14ac:dyDescent="0.25">
      <c r="A40" s="3"/>
      <c r="B40" s="3"/>
      <c r="C40" s="3"/>
      <c r="D40" s="3"/>
      <c r="E40" s="24" t="s">
        <v>100</v>
      </c>
      <c r="F40" s="24" t="s">
        <v>101</v>
      </c>
      <c r="G40" s="21">
        <f t="shared" si="1"/>
        <v>5000</v>
      </c>
      <c r="H40" s="26">
        <v>5000</v>
      </c>
      <c r="I40" s="25">
        <v>0</v>
      </c>
      <c r="J40" s="26">
        <v>0</v>
      </c>
      <c r="K40" s="17"/>
    </row>
    <row r="41" spans="1:1025" ht="43.5" customHeight="1" x14ac:dyDescent="0.25">
      <c r="A41" s="3"/>
      <c r="B41" s="3"/>
      <c r="C41" s="3"/>
      <c r="D41" s="3"/>
      <c r="E41" s="24" t="s">
        <v>102</v>
      </c>
      <c r="F41" s="24" t="s">
        <v>103</v>
      </c>
      <c r="G41" s="21">
        <f t="shared" si="1"/>
        <v>1603000</v>
      </c>
      <c r="H41" s="26">
        <f>1403000+200000</f>
        <v>1603000</v>
      </c>
      <c r="I41" s="25">
        <v>0</v>
      </c>
      <c r="J41" s="26">
        <v>0</v>
      </c>
      <c r="K41" s="17"/>
    </row>
    <row r="42" spans="1:1025" ht="51" customHeight="1" x14ac:dyDescent="0.25">
      <c r="A42" s="16" t="s">
        <v>55</v>
      </c>
      <c r="B42" s="16" t="s">
        <v>56</v>
      </c>
      <c r="C42" s="16" t="s">
        <v>57</v>
      </c>
      <c r="D42" s="24" t="s">
        <v>104</v>
      </c>
      <c r="E42" s="24" t="s">
        <v>105</v>
      </c>
      <c r="F42" s="24" t="s">
        <v>106</v>
      </c>
      <c r="G42" s="21">
        <f t="shared" si="1"/>
        <v>250000</v>
      </c>
      <c r="H42" s="26">
        <f>100000+150000</f>
        <v>250000</v>
      </c>
      <c r="I42" s="25">
        <v>0</v>
      </c>
      <c r="J42" s="26">
        <v>0</v>
      </c>
      <c r="K42" s="17"/>
    </row>
    <row r="43" spans="1:1025" s="54" customFormat="1" ht="54.75" customHeight="1" x14ac:dyDescent="0.25">
      <c r="A43" s="49" t="s">
        <v>139</v>
      </c>
      <c r="B43" s="50" t="s">
        <v>140</v>
      </c>
      <c r="C43" s="50" t="s">
        <v>141</v>
      </c>
      <c r="D43" s="48" t="s">
        <v>142</v>
      </c>
      <c r="E43" s="24" t="s">
        <v>105</v>
      </c>
      <c r="F43" s="24" t="s">
        <v>106</v>
      </c>
      <c r="G43" s="21">
        <f t="shared" ref="G43" si="5">H43+I43</f>
        <v>2050000</v>
      </c>
      <c r="H43" s="51">
        <v>0</v>
      </c>
      <c r="I43" s="51">
        <f>50000+2000000</f>
        <v>2050000</v>
      </c>
      <c r="J43" s="51">
        <f>50000+2000000</f>
        <v>2050000</v>
      </c>
      <c r="K43" s="52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B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H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3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  <c r="QM43" s="53"/>
      <c r="QN43" s="53"/>
      <c r="QO43" s="53"/>
      <c r="QP43" s="53"/>
      <c r="QQ43" s="53"/>
      <c r="QR43" s="53"/>
      <c r="QS43" s="53"/>
      <c r="QT43" s="53"/>
      <c r="QU43" s="53"/>
      <c r="QV43" s="53"/>
      <c r="QW43" s="53"/>
      <c r="QX43" s="53"/>
      <c r="QY43" s="53"/>
      <c r="QZ43" s="53"/>
      <c r="RA43" s="53"/>
      <c r="RB43" s="53"/>
      <c r="RC43" s="53"/>
      <c r="RD43" s="53"/>
      <c r="RE43" s="53"/>
      <c r="RF43" s="53"/>
      <c r="RG43" s="53"/>
      <c r="RH43" s="53"/>
      <c r="RI43" s="53"/>
      <c r="RJ43" s="53"/>
      <c r="RK43" s="53"/>
      <c r="RL43" s="53"/>
      <c r="RM43" s="53"/>
      <c r="RN43" s="53"/>
      <c r="RO43" s="53"/>
      <c r="RP43" s="53"/>
      <c r="RQ43" s="53"/>
      <c r="RR43" s="53"/>
      <c r="RS43" s="53"/>
      <c r="RT43" s="53"/>
      <c r="RU43" s="53"/>
      <c r="RV43" s="53"/>
      <c r="RW43" s="53"/>
      <c r="RX43" s="53"/>
      <c r="RY43" s="53"/>
      <c r="RZ43" s="53"/>
      <c r="SA43" s="53"/>
      <c r="SB43" s="53"/>
      <c r="SC43" s="53"/>
      <c r="SD43" s="53"/>
      <c r="SE43" s="53"/>
      <c r="SF43" s="53"/>
      <c r="SG43" s="53"/>
      <c r="SH43" s="53"/>
      <c r="SI43" s="53"/>
      <c r="SJ43" s="53"/>
      <c r="SK43" s="53"/>
      <c r="SL43" s="53"/>
      <c r="SM43" s="53"/>
      <c r="SN43" s="53"/>
      <c r="SO43" s="53"/>
      <c r="SP43" s="53"/>
      <c r="SQ43" s="53"/>
      <c r="SR43" s="53"/>
      <c r="SS43" s="53"/>
      <c r="ST43" s="53"/>
      <c r="SU43" s="53"/>
      <c r="SV43" s="53"/>
      <c r="SW43" s="53"/>
      <c r="SX43" s="53"/>
      <c r="SY43" s="53"/>
      <c r="SZ43" s="53"/>
      <c r="TA43" s="53"/>
      <c r="TB43" s="53"/>
      <c r="TC43" s="53"/>
      <c r="TD43" s="53"/>
      <c r="TE43" s="53"/>
      <c r="TF43" s="53"/>
      <c r="TG43" s="53"/>
      <c r="TH43" s="53"/>
      <c r="TI43" s="53"/>
      <c r="TJ43" s="53"/>
      <c r="TK43" s="53"/>
      <c r="TL43" s="53"/>
      <c r="TM43" s="53"/>
      <c r="TN43" s="53"/>
      <c r="TO43" s="53"/>
      <c r="TP43" s="53"/>
      <c r="TQ43" s="53"/>
      <c r="TR43" s="53"/>
      <c r="TS43" s="53"/>
      <c r="TT43" s="53"/>
      <c r="TU43" s="53"/>
      <c r="TV43" s="53"/>
      <c r="TW43" s="53"/>
      <c r="TX43" s="53"/>
      <c r="TY43" s="53"/>
      <c r="TZ43" s="53"/>
      <c r="UA43" s="53"/>
      <c r="UB43" s="53"/>
      <c r="UC43" s="53"/>
      <c r="UD43" s="53"/>
      <c r="UE43" s="53"/>
      <c r="UF43" s="53"/>
      <c r="UG43" s="53"/>
      <c r="UH43" s="53"/>
      <c r="UI43" s="53"/>
      <c r="UJ43" s="53"/>
      <c r="UK43" s="53"/>
      <c r="UL43" s="53"/>
      <c r="UM43" s="53"/>
      <c r="UN43" s="53"/>
      <c r="UO43" s="53"/>
      <c r="UP43" s="53"/>
      <c r="UQ43" s="53"/>
      <c r="UR43" s="53"/>
      <c r="US43" s="53"/>
      <c r="UT43" s="53"/>
      <c r="UU43" s="53"/>
      <c r="UV43" s="53"/>
      <c r="UW43" s="53"/>
      <c r="UX43" s="53"/>
      <c r="UY43" s="53"/>
      <c r="UZ43" s="53"/>
      <c r="VA43" s="53"/>
      <c r="VB43" s="53"/>
      <c r="VC43" s="53"/>
      <c r="VD43" s="53"/>
      <c r="VE43" s="53"/>
      <c r="VF43" s="53"/>
      <c r="VG43" s="53"/>
      <c r="VH43" s="53"/>
      <c r="VI43" s="53"/>
      <c r="VJ43" s="53"/>
      <c r="VK43" s="53"/>
      <c r="VL43" s="53"/>
      <c r="VM43" s="53"/>
      <c r="VN43" s="53"/>
      <c r="VO43" s="53"/>
      <c r="VP43" s="53"/>
      <c r="VQ43" s="53"/>
      <c r="VR43" s="53"/>
      <c r="VS43" s="53"/>
      <c r="VT43" s="53"/>
      <c r="VU43" s="53"/>
      <c r="VV43" s="53"/>
      <c r="VW43" s="53"/>
      <c r="VX43" s="53"/>
      <c r="VY43" s="53"/>
      <c r="VZ43" s="53"/>
      <c r="WA43" s="53"/>
      <c r="WB43" s="53"/>
      <c r="WC43" s="53"/>
      <c r="WD43" s="53"/>
      <c r="WE43" s="53"/>
      <c r="WF43" s="53"/>
      <c r="WG43" s="53"/>
      <c r="WH43" s="53"/>
      <c r="WI43" s="53"/>
      <c r="WJ43" s="53"/>
      <c r="WK43" s="53"/>
      <c r="WL43" s="53"/>
      <c r="WM43" s="53"/>
      <c r="WN43" s="53"/>
      <c r="WO43" s="53"/>
      <c r="WP43" s="53"/>
      <c r="WQ43" s="53"/>
      <c r="WR43" s="53"/>
      <c r="WS43" s="53"/>
      <c r="WT43" s="53"/>
      <c r="WU43" s="53"/>
      <c r="WV43" s="53"/>
      <c r="WW43" s="53"/>
      <c r="WX43" s="53"/>
      <c r="WY43" s="53"/>
      <c r="WZ43" s="53"/>
      <c r="XA43" s="53"/>
      <c r="XB43" s="53"/>
      <c r="XC43" s="53"/>
      <c r="XD43" s="53"/>
      <c r="XE43" s="53"/>
      <c r="XF43" s="53"/>
      <c r="XG43" s="53"/>
      <c r="XH43" s="53"/>
      <c r="XI43" s="53"/>
      <c r="XJ43" s="53"/>
      <c r="XK43" s="53"/>
      <c r="XL43" s="53"/>
      <c r="XM43" s="53"/>
      <c r="XN43" s="53"/>
      <c r="XO43" s="53"/>
      <c r="XP43" s="53"/>
      <c r="XQ43" s="53"/>
      <c r="XR43" s="53"/>
      <c r="XS43" s="53"/>
      <c r="XT43" s="53"/>
      <c r="XU43" s="53"/>
      <c r="XV43" s="53"/>
      <c r="XW43" s="53"/>
      <c r="XX43" s="53"/>
      <c r="XY43" s="53"/>
      <c r="XZ43" s="53"/>
      <c r="YA43" s="53"/>
      <c r="YB43" s="53"/>
      <c r="YC43" s="53"/>
      <c r="YD43" s="53"/>
      <c r="YE43" s="53"/>
      <c r="YF43" s="53"/>
      <c r="YG43" s="53"/>
      <c r="YH43" s="53"/>
      <c r="YI43" s="53"/>
      <c r="YJ43" s="53"/>
      <c r="YK43" s="53"/>
      <c r="YL43" s="53"/>
      <c r="YM43" s="53"/>
      <c r="YN43" s="53"/>
      <c r="YO43" s="53"/>
      <c r="YP43" s="53"/>
      <c r="YQ43" s="53"/>
      <c r="YR43" s="53"/>
      <c r="YS43" s="53"/>
      <c r="YT43" s="53"/>
      <c r="YU43" s="53"/>
      <c r="YV43" s="53"/>
      <c r="YW43" s="53"/>
      <c r="YX43" s="53"/>
      <c r="YY43" s="53"/>
      <c r="YZ43" s="53"/>
      <c r="ZA43" s="53"/>
      <c r="ZB43" s="53"/>
      <c r="ZC43" s="53"/>
      <c r="ZD43" s="53"/>
      <c r="ZE43" s="53"/>
      <c r="ZF43" s="53"/>
      <c r="ZG43" s="53"/>
      <c r="ZH43" s="53"/>
      <c r="ZI43" s="53"/>
      <c r="ZJ43" s="53"/>
      <c r="ZK43" s="53"/>
      <c r="ZL43" s="53"/>
      <c r="ZM43" s="53"/>
      <c r="ZN43" s="53"/>
      <c r="ZO43" s="53"/>
      <c r="ZP43" s="53"/>
      <c r="ZQ43" s="53"/>
      <c r="ZR43" s="53"/>
      <c r="ZS43" s="53"/>
      <c r="ZT43" s="53"/>
      <c r="ZU43" s="53"/>
      <c r="ZV43" s="53"/>
      <c r="ZW43" s="53"/>
      <c r="ZX43" s="53"/>
      <c r="ZY43" s="53"/>
      <c r="ZZ43" s="53"/>
      <c r="AAA43" s="53"/>
      <c r="AAB43" s="53"/>
      <c r="AAC43" s="53"/>
      <c r="AAD43" s="53"/>
      <c r="AAE43" s="53"/>
      <c r="AAF43" s="53"/>
      <c r="AAG43" s="53"/>
      <c r="AAH43" s="53"/>
      <c r="AAI43" s="53"/>
      <c r="AAJ43" s="53"/>
      <c r="AAK43" s="53"/>
      <c r="AAL43" s="53"/>
      <c r="AAM43" s="53"/>
      <c r="AAN43" s="53"/>
      <c r="AAO43" s="53"/>
      <c r="AAP43" s="53"/>
      <c r="AAQ43" s="53"/>
      <c r="AAR43" s="53"/>
      <c r="AAS43" s="53"/>
      <c r="AAT43" s="53"/>
      <c r="AAU43" s="53"/>
      <c r="AAV43" s="53"/>
      <c r="AAW43" s="53"/>
      <c r="AAX43" s="53"/>
      <c r="AAY43" s="53"/>
      <c r="AAZ43" s="53"/>
      <c r="ABA43" s="53"/>
      <c r="ABB43" s="53"/>
      <c r="ABC43" s="53"/>
      <c r="ABD43" s="53"/>
      <c r="ABE43" s="53"/>
      <c r="ABF43" s="53"/>
      <c r="ABG43" s="53"/>
      <c r="ABH43" s="53"/>
      <c r="ABI43" s="53"/>
      <c r="ABJ43" s="53"/>
      <c r="ABK43" s="53"/>
      <c r="ABL43" s="53"/>
      <c r="ABM43" s="53"/>
      <c r="ABN43" s="53"/>
      <c r="ABO43" s="53"/>
      <c r="ABP43" s="53"/>
      <c r="ABQ43" s="53"/>
      <c r="ABR43" s="53"/>
      <c r="ABS43" s="53"/>
      <c r="ABT43" s="53"/>
      <c r="ABU43" s="53"/>
      <c r="ABV43" s="53"/>
      <c r="ABW43" s="53"/>
      <c r="ABX43" s="53"/>
      <c r="ABY43" s="53"/>
      <c r="ABZ43" s="53"/>
      <c r="ACA43" s="53"/>
      <c r="ACB43" s="53"/>
      <c r="ACC43" s="53"/>
      <c r="ACD43" s="53"/>
      <c r="ACE43" s="53"/>
      <c r="ACF43" s="53"/>
      <c r="ACG43" s="53"/>
      <c r="ACH43" s="53"/>
      <c r="ACI43" s="53"/>
      <c r="ACJ43" s="53"/>
      <c r="ACK43" s="53"/>
      <c r="ACL43" s="53"/>
      <c r="ACM43" s="53"/>
      <c r="ACN43" s="53"/>
      <c r="ACO43" s="53"/>
      <c r="ACP43" s="53"/>
      <c r="ACQ43" s="53"/>
      <c r="ACR43" s="53"/>
      <c r="ACS43" s="53"/>
      <c r="ACT43" s="53"/>
      <c r="ACU43" s="53"/>
      <c r="ACV43" s="53"/>
      <c r="ACW43" s="53"/>
      <c r="ACX43" s="53"/>
      <c r="ACY43" s="53"/>
      <c r="ACZ43" s="53"/>
      <c r="ADA43" s="53"/>
      <c r="ADB43" s="53"/>
      <c r="ADC43" s="53"/>
      <c r="ADD43" s="53"/>
      <c r="ADE43" s="53"/>
      <c r="ADF43" s="53"/>
      <c r="ADG43" s="53"/>
      <c r="ADH43" s="53"/>
      <c r="ADI43" s="53"/>
      <c r="ADJ43" s="53"/>
      <c r="ADK43" s="53"/>
      <c r="ADL43" s="53"/>
      <c r="ADM43" s="53"/>
      <c r="ADN43" s="53"/>
      <c r="ADO43" s="53"/>
      <c r="ADP43" s="53"/>
      <c r="ADQ43" s="53"/>
      <c r="ADR43" s="53"/>
      <c r="ADS43" s="53"/>
      <c r="ADT43" s="53"/>
      <c r="ADU43" s="53"/>
      <c r="ADV43" s="53"/>
      <c r="ADW43" s="53"/>
      <c r="ADX43" s="53"/>
      <c r="ADY43" s="53"/>
      <c r="ADZ43" s="53"/>
      <c r="AEA43" s="53"/>
      <c r="AEB43" s="53"/>
      <c r="AEC43" s="53"/>
      <c r="AED43" s="53"/>
      <c r="AEE43" s="53"/>
      <c r="AEF43" s="53"/>
      <c r="AEG43" s="53"/>
      <c r="AEH43" s="53"/>
      <c r="AEI43" s="53"/>
      <c r="AEJ43" s="53"/>
      <c r="AEK43" s="53"/>
      <c r="AEL43" s="53"/>
      <c r="AEM43" s="53"/>
      <c r="AEN43" s="53"/>
      <c r="AEO43" s="53"/>
      <c r="AEP43" s="53"/>
      <c r="AEQ43" s="53"/>
      <c r="AER43" s="53"/>
      <c r="AES43" s="53"/>
      <c r="AET43" s="53"/>
      <c r="AEU43" s="53"/>
      <c r="AEV43" s="53"/>
      <c r="AEW43" s="53"/>
      <c r="AEX43" s="53"/>
      <c r="AEY43" s="53"/>
      <c r="AEZ43" s="53"/>
      <c r="AFA43" s="53"/>
      <c r="AFB43" s="53"/>
      <c r="AFC43" s="53"/>
      <c r="AFD43" s="53"/>
      <c r="AFE43" s="53"/>
      <c r="AFF43" s="53"/>
      <c r="AFG43" s="53"/>
      <c r="AFH43" s="53"/>
      <c r="AFI43" s="53"/>
      <c r="AFJ43" s="53"/>
      <c r="AFK43" s="53"/>
      <c r="AFL43" s="53"/>
      <c r="AFM43" s="53"/>
      <c r="AFN43" s="53"/>
      <c r="AFO43" s="53"/>
      <c r="AFP43" s="53"/>
      <c r="AFQ43" s="53"/>
      <c r="AFR43" s="53"/>
      <c r="AFS43" s="53"/>
      <c r="AFT43" s="53"/>
      <c r="AFU43" s="53"/>
      <c r="AFV43" s="53"/>
      <c r="AFW43" s="53"/>
      <c r="AFX43" s="53"/>
      <c r="AFY43" s="53"/>
      <c r="AFZ43" s="53"/>
      <c r="AGA43" s="53"/>
      <c r="AGB43" s="53"/>
      <c r="AGC43" s="53"/>
      <c r="AGD43" s="53"/>
      <c r="AGE43" s="53"/>
      <c r="AGF43" s="53"/>
      <c r="AGG43" s="53"/>
      <c r="AGH43" s="53"/>
      <c r="AGI43" s="53"/>
      <c r="AGJ43" s="53"/>
      <c r="AGK43" s="53"/>
      <c r="AGL43" s="53"/>
      <c r="AGM43" s="53"/>
      <c r="AGN43" s="53"/>
      <c r="AGO43" s="53"/>
      <c r="AGP43" s="53"/>
      <c r="AGQ43" s="53"/>
      <c r="AGR43" s="53"/>
      <c r="AGS43" s="53"/>
      <c r="AGT43" s="53"/>
      <c r="AGU43" s="53"/>
      <c r="AGV43" s="53"/>
      <c r="AGW43" s="53"/>
      <c r="AGX43" s="53"/>
      <c r="AGY43" s="53"/>
      <c r="AGZ43" s="53"/>
      <c r="AHA43" s="53"/>
      <c r="AHB43" s="53"/>
      <c r="AHC43" s="53"/>
      <c r="AHD43" s="53"/>
      <c r="AHE43" s="53"/>
      <c r="AHF43" s="53"/>
      <c r="AHG43" s="53"/>
      <c r="AHH43" s="53"/>
      <c r="AHI43" s="53"/>
      <c r="AHJ43" s="53"/>
      <c r="AHK43" s="53"/>
      <c r="AHL43" s="53"/>
      <c r="AHM43" s="53"/>
      <c r="AHN43" s="53"/>
      <c r="AHO43" s="53"/>
      <c r="AHP43" s="53"/>
      <c r="AHQ43" s="53"/>
      <c r="AHR43" s="53"/>
      <c r="AHS43" s="53"/>
      <c r="AHT43" s="53"/>
      <c r="AHU43" s="53"/>
      <c r="AHV43" s="53"/>
      <c r="AHW43" s="53"/>
      <c r="AHX43" s="53"/>
      <c r="AHY43" s="53"/>
      <c r="AHZ43" s="53"/>
      <c r="AIA43" s="53"/>
      <c r="AIB43" s="53"/>
      <c r="AIC43" s="53"/>
      <c r="AID43" s="53"/>
      <c r="AIE43" s="53"/>
      <c r="AIF43" s="53"/>
      <c r="AIG43" s="53"/>
      <c r="AIH43" s="53"/>
      <c r="AII43" s="53"/>
      <c r="AIJ43" s="53"/>
      <c r="AIK43" s="53"/>
      <c r="AIL43" s="53"/>
      <c r="AIM43" s="53"/>
      <c r="AIN43" s="53"/>
      <c r="AIO43" s="53"/>
      <c r="AIP43" s="53"/>
      <c r="AIQ43" s="53"/>
      <c r="AIR43" s="53"/>
      <c r="AIS43" s="53"/>
      <c r="AIT43" s="53"/>
      <c r="AIU43" s="53"/>
      <c r="AIV43" s="53"/>
      <c r="AIW43" s="53"/>
      <c r="AIX43" s="53"/>
      <c r="AIY43" s="53"/>
      <c r="AIZ43" s="53"/>
      <c r="AJA43" s="53"/>
      <c r="AJB43" s="53"/>
      <c r="AJC43" s="53"/>
      <c r="AJD43" s="53"/>
      <c r="AJE43" s="53"/>
      <c r="AJF43" s="53"/>
      <c r="AJG43" s="53"/>
      <c r="AJH43" s="53"/>
      <c r="AJI43" s="53"/>
      <c r="AJJ43" s="53"/>
      <c r="AJK43" s="53"/>
      <c r="AJL43" s="53"/>
      <c r="AJM43" s="53"/>
      <c r="AJN43" s="53"/>
      <c r="AJO43" s="53"/>
      <c r="AJP43" s="53"/>
      <c r="AJQ43" s="53"/>
      <c r="AJR43" s="53"/>
      <c r="AJS43" s="53"/>
      <c r="AJT43" s="53"/>
      <c r="AJU43" s="53"/>
      <c r="AJV43" s="53"/>
      <c r="AJW43" s="53"/>
      <c r="AJX43" s="53"/>
      <c r="AJY43" s="53"/>
      <c r="AJZ43" s="53"/>
      <c r="AKA43" s="53"/>
      <c r="AKB43" s="53"/>
      <c r="AKC43" s="53"/>
      <c r="AKD43" s="53"/>
      <c r="AKE43" s="53"/>
      <c r="AKF43" s="53"/>
      <c r="AKG43" s="53"/>
      <c r="AKH43" s="53"/>
      <c r="AKI43" s="53"/>
      <c r="AKJ43" s="53"/>
      <c r="AKK43" s="53"/>
      <c r="AKL43" s="53"/>
      <c r="AKM43" s="53"/>
      <c r="AKN43" s="53"/>
      <c r="AKO43" s="53"/>
      <c r="AKP43" s="53"/>
      <c r="AKQ43" s="53"/>
      <c r="AKR43" s="53"/>
      <c r="AKS43" s="53"/>
      <c r="AKT43" s="53"/>
      <c r="AKU43" s="53"/>
      <c r="AKV43" s="53"/>
      <c r="AKW43" s="53"/>
      <c r="AKX43" s="53"/>
      <c r="AKY43" s="53"/>
      <c r="AKZ43" s="53"/>
      <c r="ALA43" s="53"/>
      <c r="ALB43" s="53"/>
      <c r="ALC43" s="53"/>
      <c r="ALD43" s="53"/>
      <c r="ALE43" s="53"/>
      <c r="ALF43" s="53"/>
      <c r="ALG43" s="53"/>
      <c r="ALH43" s="53"/>
      <c r="ALI43" s="53"/>
      <c r="ALJ43" s="53"/>
      <c r="ALK43" s="53"/>
      <c r="ALL43" s="53"/>
      <c r="ALM43" s="53"/>
      <c r="ALN43" s="53"/>
      <c r="ALO43" s="53"/>
      <c r="ALP43" s="53"/>
      <c r="ALQ43" s="53"/>
      <c r="ALR43" s="53"/>
      <c r="ALS43" s="53"/>
      <c r="ALT43" s="53"/>
      <c r="ALU43" s="53"/>
      <c r="ALV43" s="53"/>
      <c r="ALW43" s="53"/>
      <c r="ALX43" s="53"/>
      <c r="ALY43" s="53"/>
      <c r="ALZ43" s="53"/>
      <c r="AMA43" s="53"/>
      <c r="AMB43" s="53"/>
      <c r="AMC43" s="53"/>
      <c r="AMD43" s="53"/>
      <c r="AME43" s="53"/>
      <c r="AMF43" s="53"/>
      <c r="AMG43" s="53"/>
      <c r="AMH43" s="53"/>
      <c r="AMI43" s="53"/>
      <c r="AMJ43" s="53"/>
      <c r="AMK43" s="53"/>
    </row>
    <row r="44" spans="1:1025" ht="88.5" customHeight="1" x14ac:dyDescent="0.25">
      <c r="A44" s="16" t="s">
        <v>58</v>
      </c>
      <c r="B44" s="16" t="s">
        <v>59</v>
      </c>
      <c r="C44" s="16" t="s">
        <v>60</v>
      </c>
      <c r="D44" s="24" t="s">
        <v>107</v>
      </c>
      <c r="E44" s="24" t="s">
        <v>108</v>
      </c>
      <c r="F44" s="24" t="s">
        <v>109</v>
      </c>
      <c r="G44" s="21">
        <f t="shared" si="1"/>
        <v>1500000</v>
      </c>
      <c r="H44" s="26">
        <f>200000+1300000</f>
        <v>1500000</v>
      </c>
      <c r="I44" s="25">
        <v>0</v>
      </c>
      <c r="J44" s="26">
        <v>0</v>
      </c>
      <c r="K44" s="17"/>
    </row>
    <row r="45" spans="1:1025" s="47" customFormat="1" ht="35.25" customHeight="1" x14ac:dyDescent="0.25">
      <c r="A45" s="80" t="s">
        <v>174</v>
      </c>
      <c r="B45" s="80" t="s">
        <v>175</v>
      </c>
      <c r="C45" s="81" t="s">
        <v>154</v>
      </c>
      <c r="D45" s="82" t="s">
        <v>176</v>
      </c>
      <c r="E45" s="48"/>
      <c r="F45" s="48"/>
      <c r="G45" s="83">
        <f t="shared" si="1"/>
        <v>649000</v>
      </c>
      <c r="H45" s="51">
        <f>SUM(H46:H50)</f>
        <v>0</v>
      </c>
      <c r="I45" s="51">
        <f t="shared" ref="I45:J45" si="6">SUM(I46:I50)</f>
        <v>649000</v>
      </c>
      <c r="J45" s="51">
        <f t="shared" si="6"/>
        <v>649000</v>
      </c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39.75" customHeight="1" x14ac:dyDescent="0.25">
      <c r="A46" s="46"/>
      <c r="B46" s="46"/>
      <c r="C46" s="46"/>
      <c r="D46" s="24"/>
      <c r="E46" s="29" t="str">
        <f>E38</f>
        <v>Програма «Розвиток та фінансова підтримка комунального підприємства  Білозірської сільської ради на 2023  рік»</v>
      </c>
      <c r="F46" s="29" t="str">
        <f>F38</f>
        <v xml:space="preserve">рішення сільської ради від 22.12.2022 року № 45-17/VIII </v>
      </c>
      <c r="G46" s="21">
        <f t="shared" si="1"/>
        <v>244000</v>
      </c>
      <c r="H46" s="26">
        <v>0</v>
      </c>
      <c r="I46" s="25">
        <v>244000</v>
      </c>
      <c r="J46" s="26">
        <f>I46</f>
        <v>244000</v>
      </c>
      <c r="K46" s="17"/>
    </row>
    <row r="47" spans="1:1025" ht="29.25" customHeight="1" x14ac:dyDescent="0.25">
      <c r="A47" s="94" t="s">
        <v>76</v>
      </c>
      <c r="B47" s="94" t="s">
        <v>11</v>
      </c>
      <c r="C47" s="94" t="s">
        <v>12</v>
      </c>
      <c r="D47" s="94" t="s">
        <v>80</v>
      </c>
      <c r="E47" s="94" t="s">
        <v>81</v>
      </c>
      <c r="F47" s="94" t="s">
        <v>82</v>
      </c>
      <c r="G47" s="94" t="s">
        <v>1</v>
      </c>
      <c r="H47" s="94" t="s">
        <v>10</v>
      </c>
      <c r="I47" s="94" t="s">
        <v>2</v>
      </c>
      <c r="J47" s="94"/>
      <c r="K47" s="17"/>
    </row>
    <row r="48" spans="1:1025" ht="129" customHeight="1" x14ac:dyDescent="0.25">
      <c r="A48" s="94"/>
      <c r="B48" s="94"/>
      <c r="C48" s="94"/>
      <c r="D48" s="94"/>
      <c r="E48" s="94"/>
      <c r="F48" s="94"/>
      <c r="G48" s="94"/>
      <c r="H48" s="94"/>
      <c r="I48" s="18" t="s">
        <v>3</v>
      </c>
      <c r="J48" s="16" t="s">
        <v>13</v>
      </c>
      <c r="K48" s="17"/>
    </row>
    <row r="49" spans="1:1025" x14ac:dyDescent="0.25">
      <c r="A49" s="16" t="s">
        <v>4</v>
      </c>
      <c r="B49" s="16" t="s">
        <v>5</v>
      </c>
      <c r="C49" s="16" t="s">
        <v>6</v>
      </c>
      <c r="D49" s="16" t="s">
        <v>7</v>
      </c>
      <c r="E49" s="16" t="s">
        <v>8</v>
      </c>
      <c r="F49" s="16" t="s">
        <v>9</v>
      </c>
      <c r="G49" s="16" t="s">
        <v>83</v>
      </c>
      <c r="H49" s="16" t="s">
        <v>84</v>
      </c>
      <c r="I49" s="18" t="s">
        <v>85</v>
      </c>
      <c r="J49" s="19" t="s">
        <v>86</v>
      </c>
      <c r="K49" s="17"/>
    </row>
    <row r="50" spans="1:1025" ht="90" customHeight="1" x14ac:dyDescent="0.25">
      <c r="A50" s="46"/>
      <c r="B50" s="46"/>
      <c r="C50" s="46"/>
      <c r="D50" s="24"/>
      <c r="E50" s="24" t="str">
        <f>E16</f>
        <v>Програма розвитку охорони здоров’я   Білозірської сільської територіальної громади на 2021-2025 роки (зі зсінами)</v>
      </c>
      <c r="F50" s="24" t="str">
        <f>F16</f>
        <v>рішення сільської ради від 22.12.2020 року № 4-23/VIII, зміни від 22.12.2021 № 25-18/VIII, 30.01.2023 №46-4/VIII, 28.02.2023 № 47-3/VIII</v>
      </c>
      <c r="G50" s="21">
        <f t="shared" si="1"/>
        <v>405000</v>
      </c>
      <c r="H50" s="26">
        <v>0</v>
      </c>
      <c r="I50" s="25">
        <v>405000</v>
      </c>
      <c r="J50" s="26">
        <f>I50</f>
        <v>405000</v>
      </c>
      <c r="K50" s="17"/>
    </row>
    <row r="51" spans="1:1025" ht="39.75" customHeight="1" x14ac:dyDescent="0.25">
      <c r="A51" s="46">
        <v>217680</v>
      </c>
      <c r="B51" s="46">
        <v>7680</v>
      </c>
      <c r="C51" s="27" t="s">
        <v>154</v>
      </c>
      <c r="D51" s="24" t="s">
        <v>110</v>
      </c>
      <c r="E51" s="24" t="s">
        <v>165</v>
      </c>
      <c r="F51" s="24" t="s">
        <v>161</v>
      </c>
      <c r="G51" s="21">
        <f t="shared" ref="G51:G56" si="7">H51+I51</f>
        <v>37000</v>
      </c>
      <c r="H51" s="26">
        <v>37000</v>
      </c>
      <c r="I51" s="25">
        <v>0</v>
      </c>
      <c r="J51" s="26">
        <v>0</v>
      </c>
      <c r="K51" s="17"/>
    </row>
    <row r="52" spans="1:1025" s="47" customFormat="1" ht="60.75" customHeight="1" x14ac:dyDescent="0.25">
      <c r="A52" s="49" t="s">
        <v>137</v>
      </c>
      <c r="B52" s="50" t="s">
        <v>138</v>
      </c>
      <c r="C52" s="50" t="s">
        <v>144</v>
      </c>
      <c r="D52" s="48" t="s">
        <v>145</v>
      </c>
      <c r="E52" s="48" t="s">
        <v>164</v>
      </c>
      <c r="F52" s="45" t="s">
        <v>162</v>
      </c>
      <c r="G52" s="21">
        <f t="shared" si="7"/>
        <v>507500</v>
      </c>
      <c r="H52" s="26">
        <v>507500</v>
      </c>
      <c r="I52" s="26">
        <v>0</v>
      </c>
      <c r="J52" s="26">
        <f>J53+J56</f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25.5" x14ac:dyDescent="0.25">
      <c r="A53" s="16" t="s">
        <v>61</v>
      </c>
      <c r="B53" s="16" t="s">
        <v>62</v>
      </c>
      <c r="C53" s="16" t="s">
        <v>63</v>
      </c>
      <c r="D53" s="24" t="s">
        <v>64</v>
      </c>
      <c r="E53" s="24"/>
      <c r="F53" s="24"/>
      <c r="G53" s="21">
        <f>H53</f>
        <v>250029</v>
      </c>
      <c r="H53" s="26">
        <f>H54+H55</f>
        <v>250029</v>
      </c>
      <c r="I53" s="26">
        <f t="shared" ref="I53:J53" si="8">I54+I55</f>
        <v>0</v>
      </c>
      <c r="J53" s="26">
        <f t="shared" si="8"/>
        <v>0</v>
      </c>
      <c r="K53" s="17"/>
    </row>
    <row r="54" spans="1:1025" s="47" customFormat="1" ht="39" customHeight="1" x14ac:dyDescent="0.25">
      <c r="A54" s="71"/>
      <c r="B54" s="71"/>
      <c r="C54" s="71"/>
      <c r="D54" s="24"/>
      <c r="E54" s="24" t="s">
        <v>111</v>
      </c>
      <c r="F54" s="24" t="s">
        <v>112</v>
      </c>
      <c r="G54" s="21">
        <f>H54</f>
        <v>50029</v>
      </c>
      <c r="H54" s="26">
        <f>30029+20000</f>
        <v>50029</v>
      </c>
      <c r="I54" s="25">
        <v>0</v>
      </c>
      <c r="J54" s="26">
        <v>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s="47" customFormat="1" ht="68.25" customHeight="1" x14ac:dyDescent="0.25">
      <c r="A55" s="71"/>
      <c r="B55" s="71"/>
      <c r="C55" s="71"/>
      <c r="D55" s="24"/>
      <c r="E55" s="24" t="s">
        <v>163</v>
      </c>
      <c r="F55" s="24" t="s">
        <v>189</v>
      </c>
      <c r="G55" s="21">
        <f>H55</f>
        <v>200000</v>
      </c>
      <c r="H55" s="26">
        <v>200000</v>
      </c>
      <c r="I55" s="25">
        <v>0</v>
      </c>
      <c r="J55" s="26">
        <v>0</v>
      </c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  <c r="AMK55" s="2"/>
    </row>
    <row r="56" spans="1:1025" ht="39" customHeight="1" x14ac:dyDescent="0.25">
      <c r="A56" s="16" t="s">
        <v>65</v>
      </c>
      <c r="B56" s="16" t="s">
        <v>66</v>
      </c>
      <c r="C56" s="16" t="s">
        <v>67</v>
      </c>
      <c r="D56" s="24" t="s">
        <v>68</v>
      </c>
      <c r="E56" s="24" t="s">
        <v>113</v>
      </c>
      <c r="F56" s="24" t="s">
        <v>114</v>
      </c>
      <c r="G56" s="21">
        <f t="shared" si="7"/>
        <v>15000</v>
      </c>
      <c r="H56" s="26">
        <v>0</v>
      </c>
      <c r="I56" s="25">
        <v>15000</v>
      </c>
      <c r="J56" s="26">
        <v>0</v>
      </c>
      <c r="K56" s="17"/>
    </row>
    <row r="57" spans="1:1025" ht="30.75" customHeight="1" x14ac:dyDescent="0.25">
      <c r="A57" s="3" t="s">
        <v>70</v>
      </c>
      <c r="B57" s="3"/>
      <c r="C57" s="3"/>
      <c r="D57" s="20" t="s">
        <v>115</v>
      </c>
      <c r="E57" s="3"/>
      <c r="F57" s="3"/>
      <c r="G57" s="21">
        <f t="shared" ref="G57:J58" si="9">G58</f>
        <v>4209460</v>
      </c>
      <c r="H57" s="21">
        <f t="shared" si="9"/>
        <v>3509460</v>
      </c>
      <c r="I57" s="21">
        <f t="shared" si="9"/>
        <v>700000</v>
      </c>
      <c r="J57" s="21">
        <f t="shared" si="9"/>
        <v>700000</v>
      </c>
      <c r="K57" s="17"/>
    </row>
    <row r="58" spans="1:1025" ht="25.5" customHeight="1" x14ac:dyDescent="0.25">
      <c r="A58" s="3" t="s">
        <v>71</v>
      </c>
      <c r="B58" s="3"/>
      <c r="C58" s="3"/>
      <c r="D58" s="20" t="s">
        <v>115</v>
      </c>
      <c r="E58" s="3"/>
      <c r="F58" s="3"/>
      <c r="G58" s="21">
        <f t="shared" si="9"/>
        <v>4209460</v>
      </c>
      <c r="H58" s="21">
        <f t="shared" si="9"/>
        <v>3509460</v>
      </c>
      <c r="I58" s="21">
        <f t="shared" si="9"/>
        <v>700000</v>
      </c>
      <c r="J58" s="21">
        <f t="shared" si="9"/>
        <v>700000</v>
      </c>
      <c r="K58" s="17"/>
    </row>
    <row r="59" spans="1:1025" ht="22.5" customHeight="1" x14ac:dyDescent="0.25">
      <c r="A59" s="3"/>
      <c r="B59" s="3">
        <v>9000</v>
      </c>
      <c r="C59" s="3"/>
      <c r="D59" s="20" t="s">
        <v>116</v>
      </c>
      <c r="E59" s="3"/>
      <c r="F59" s="3"/>
      <c r="G59" s="21">
        <f>G61+G79</f>
        <v>4209460</v>
      </c>
      <c r="H59" s="21">
        <f>H61+H79</f>
        <v>3509460</v>
      </c>
      <c r="I59" s="21">
        <f>I61+I79</f>
        <v>700000</v>
      </c>
      <c r="J59" s="21">
        <f>J61+J79</f>
        <v>700000</v>
      </c>
      <c r="K59" s="17"/>
    </row>
    <row r="60" spans="1:1025" ht="44.25" hidden="1" customHeight="1" x14ac:dyDescent="0.25">
      <c r="A60" s="3"/>
      <c r="B60" s="3"/>
      <c r="C60" s="3"/>
      <c r="D60" s="33"/>
      <c r="E60" s="34" t="s">
        <v>117</v>
      </c>
      <c r="F60" s="34" t="s">
        <v>118</v>
      </c>
      <c r="G60" s="21">
        <f t="shared" ref="G60:G68" si="10">H60+I60</f>
        <v>0</v>
      </c>
      <c r="H60" s="21">
        <v>0</v>
      </c>
      <c r="I60" s="21">
        <v>0</v>
      </c>
      <c r="J60" s="21">
        <v>0</v>
      </c>
      <c r="K60" s="17"/>
    </row>
    <row r="61" spans="1:1025" ht="30" customHeight="1" x14ac:dyDescent="0.25">
      <c r="A61" s="32">
        <v>3719770</v>
      </c>
      <c r="B61" s="32" t="s">
        <v>72</v>
      </c>
      <c r="C61" s="32" t="s">
        <v>73</v>
      </c>
      <c r="D61" s="35" t="s">
        <v>74</v>
      </c>
      <c r="E61" s="3"/>
      <c r="F61" s="3"/>
      <c r="G61" s="21">
        <f>H61+I61</f>
        <v>3686960</v>
      </c>
      <c r="H61" s="21">
        <f>SUM(H62:H70)</f>
        <v>2986960</v>
      </c>
      <c r="I61" s="21">
        <f>SUM(I62:I70)</f>
        <v>700000</v>
      </c>
      <c r="J61" s="21">
        <f>SUM(J62:J70)</f>
        <v>700000</v>
      </c>
      <c r="K61" s="36"/>
    </row>
    <row r="62" spans="1:1025" ht="79.5" customHeight="1" x14ac:dyDescent="0.25">
      <c r="A62" s="3"/>
      <c r="B62" s="3"/>
      <c r="C62" s="3"/>
      <c r="D62" s="3"/>
      <c r="E62" s="24" t="str">
        <f>E16</f>
        <v>Програма розвитку охорони здоров’я   Білозірської сільської територіальної громади на 2021-2025 роки (зі зсінами)</v>
      </c>
      <c r="F62" s="24" t="str">
        <f>F16</f>
        <v>рішення сільської ради від 22.12.2020 року № 4-23/VIII, зміни від 22.12.2021 № 25-18/VIII, 30.01.2023 №46-4/VIII, 28.02.2023 № 47-3/VIII</v>
      </c>
      <c r="G62" s="21">
        <f t="shared" si="10"/>
        <v>1606000</v>
      </c>
      <c r="H62" s="26">
        <f>106000+800000</f>
        <v>906000</v>
      </c>
      <c r="I62" s="25">
        <v>700000</v>
      </c>
      <c r="J62" s="26">
        <v>700000</v>
      </c>
      <c r="K62" s="17" t="s">
        <v>168</v>
      </c>
    </row>
    <row r="63" spans="1:1025" ht="45.75" customHeight="1" x14ac:dyDescent="0.25">
      <c r="A63" s="3"/>
      <c r="B63" s="3"/>
      <c r="C63" s="3"/>
      <c r="D63" s="3"/>
      <c r="E63" s="24" t="str">
        <f>E52</f>
        <v>Програми  «Забезпечення пожежної безпеки у Білозірській ТГ на 2021-2025 роки» (зі змінами)</v>
      </c>
      <c r="F63" s="24" t="str">
        <f>F52</f>
        <v xml:space="preserve">рішення сільської ради від 22.12.2020 № 4-18/VIII,  зміни  від   22.12.2022 року № 45-21/VIII </v>
      </c>
      <c r="G63" s="21">
        <f t="shared" si="10"/>
        <v>1113470</v>
      </c>
      <c r="H63" s="26">
        <v>1113470</v>
      </c>
      <c r="I63" s="25">
        <v>0</v>
      </c>
      <c r="J63" s="26">
        <v>0</v>
      </c>
      <c r="K63" s="17"/>
    </row>
    <row r="64" spans="1:1025" ht="36" customHeight="1" x14ac:dyDescent="0.25">
      <c r="A64" s="3"/>
      <c r="B64" s="3"/>
      <c r="C64" s="3"/>
      <c r="D64" s="3"/>
      <c r="E64" s="24" t="s">
        <v>119</v>
      </c>
      <c r="F64" s="24" t="s">
        <v>120</v>
      </c>
      <c r="G64" s="21">
        <f t="shared" si="10"/>
        <v>105520</v>
      </c>
      <c r="H64" s="26">
        <v>105520</v>
      </c>
      <c r="I64" s="25">
        <v>0</v>
      </c>
      <c r="J64" s="26">
        <v>0</v>
      </c>
      <c r="K64" s="17" t="s">
        <v>143</v>
      </c>
    </row>
    <row r="65" spans="1:1025" s="47" customFormat="1" ht="29.25" customHeight="1" x14ac:dyDescent="0.25">
      <c r="A65" s="94" t="s">
        <v>76</v>
      </c>
      <c r="B65" s="94" t="s">
        <v>11</v>
      </c>
      <c r="C65" s="94" t="s">
        <v>12</v>
      </c>
      <c r="D65" s="94" t="s">
        <v>80</v>
      </c>
      <c r="E65" s="94" t="s">
        <v>81</v>
      </c>
      <c r="F65" s="94" t="s">
        <v>82</v>
      </c>
      <c r="G65" s="94" t="s">
        <v>1</v>
      </c>
      <c r="H65" s="94" t="s">
        <v>10</v>
      </c>
      <c r="I65" s="94" t="s">
        <v>2</v>
      </c>
      <c r="J65" s="94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7" customFormat="1" ht="129" customHeight="1" x14ac:dyDescent="0.25">
      <c r="A66" s="94"/>
      <c r="B66" s="94"/>
      <c r="C66" s="94"/>
      <c r="D66" s="94"/>
      <c r="E66" s="94"/>
      <c r="F66" s="94"/>
      <c r="G66" s="94"/>
      <c r="H66" s="94"/>
      <c r="I66" s="18" t="s">
        <v>3</v>
      </c>
      <c r="J66" s="72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7" customFormat="1" x14ac:dyDescent="0.25">
      <c r="A67" s="72" t="s">
        <v>4</v>
      </c>
      <c r="B67" s="72" t="s">
        <v>5</v>
      </c>
      <c r="C67" s="72" t="s">
        <v>6</v>
      </c>
      <c r="D67" s="72" t="s">
        <v>7</v>
      </c>
      <c r="E67" s="72" t="s">
        <v>8</v>
      </c>
      <c r="F67" s="72" t="s">
        <v>9</v>
      </c>
      <c r="G67" s="72" t="s">
        <v>83</v>
      </c>
      <c r="H67" s="72" t="s">
        <v>84</v>
      </c>
      <c r="I67" s="18" t="s">
        <v>85</v>
      </c>
      <c r="J67" s="19" t="s">
        <v>86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s="47" customFormat="1" ht="39.75" customHeight="1" x14ac:dyDescent="0.25">
      <c r="A68" s="3"/>
      <c r="B68" s="3"/>
      <c r="C68" s="3"/>
      <c r="D68" s="3"/>
      <c r="E68" s="24" t="s">
        <v>166</v>
      </c>
      <c r="F68" s="24" t="s">
        <v>167</v>
      </c>
      <c r="G68" s="21">
        <f t="shared" si="10"/>
        <v>700000</v>
      </c>
      <c r="H68" s="26">
        <v>700000</v>
      </c>
      <c r="I68" s="25">
        <v>0</v>
      </c>
      <c r="J68" s="26">
        <v>0</v>
      </c>
      <c r="K68" s="17" t="s">
        <v>153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s="47" customFormat="1" ht="64.5" customHeight="1" x14ac:dyDescent="0.25">
      <c r="A69" s="3"/>
      <c r="B69" s="3"/>
      <c r="C69" s="3"/>
      <c r="D69" s="84"/>
      <c r="E69" s="24" t="s">
        <v>177</v>
      </c>
      <c r="F69" s="24" t="s">
        <v>178</v>
      </c>
      <c r="G69" s="21">
        <f t="shared" ref="G69" si="11">H69+I69</f>
        <v>100000</v>
      </c>
      <c r="H69" s="26">
        <v>100000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ht="44.25" customHeight="1" x14ac:dyDescent="0.25">
      <c r="A70" s="3"/>
      <c r="B70" s="3"/>
      <c r="C70" s="3"/>
      <c r="D70" s="3"/>
      <c r="E70" s="24" t="s">
        <v>159</v>
      </c>
      <c r="F70" s="24" t="s">
        <v>160</v>
      </c>
      <c r="G70" s="21">
        <f t="shared" ref="G70:G84" si="12">H70+I70</f>
        <v>61970</v>
      </c>
      <c r="H70" s="26">
        <v>61970</v>
      </c>
      <c r="I70" s="25">
        <v>0</v>
      </c>
      <c r="J70" s="26">
        <v>0</v>
      </c>
      <c r="K70" s="17"/>
    </row>
    <row r="71" spans="1:1025" ht="51" hidden="1" x14ac:dyDescent="0.25">
      <c r="A71" s="16">
        <v>3719800</v>
      </c>
      <c r="B71" s="16">
        <v>9800</v>
      </c>
      <c r="C71" s="32" t="s">
        <v>73</v>
      </c>
      <c r="D71" s="24" t="s">
        <v>121</v>
      </c>
      <c r="E71" s="24"/>
      <c r="F71" s="24"/>
      <c r="G71" s="26">
        <f t="shared" si="12"/>
        <v>0</v>
      </c>
      <c r="H71" s="26">
        <f>SUM(H72:H77)</f>
        <v>0</v>
      </c>
      <c r="I71" s="26">
        <f>SUM(I72:I77)</f>
        <v>0</v>
      </c>
      <c r="J71" s="26">
        <f>SUM(J72:J77)</f>
        <v>0</v>
      </c>
      <c r="K71" s="17"/>
    </row>
    <row r="72" spans="1:1025" ht="38.25" hidden="1" x14ac:dyDescent="0.25">
      <c r="A72" s="16"/>
      <c r="B72" s="16"/>
      <c r="C72" s="32"/>
      <c r="D72" s="24"/>
      <c r="E72" s="24" t="s">
        <v>111</v>
      </c>
      <c r="F72" s="24" t="s">
        <v>112</v>
      </c>
      <c r="G72" s="26">
        <f t="shared" si="12"/>
        <v>0</v>
      </c>
      <c r="H72" s="26">
        <v>0</v>
      </c>
      <c r="I72" s="25">
        <v>0</v>
      </c>
      <c r="J72" s="26">
        <v>0</v>
      </c>
      <c r="K72" s="17"/>
    </row>
    <row r="73" spans="1:1025" s="39" customFormat="1" ht="63.75" hidden="1" customHeight="1" x14ac:dyDescent="0.2">
      <c r="A73" s="37"/>
      <c r="B73" s="37"/>
      <c r="C73" s="32"/>
      <c r="D73" s="29"/>
      <c r="E73" s="29" t="s">
        <v>122</v>
      </c>
      <c r="F73" s="29" t="s">
        <v>123</v>
      </c>
      <c r="G73" s="30">
        <f t="shared" si="12"/>
        <v>0</v>
      </c>
      <c r="H73" s="30">
        <v>0</v>
      </c>
      <c r="I73" s="31">
        <v>0</v>
      </c>
      <c r="J73" s="30">
        <v>0</v>
      </c>
      <c r="K73" s="38"/>
    </row>
    <row r="74" spans="1:1025" s="39" customFormat="1" ht="63.75" hidden="1" customHeight="1" x14ac:dyDescent="0.2">
      <c r="A74" s="37"/>
      <c r="B74" s="37"/>
      <c r="C74" s="32"/>
      <c r="D74" s="29"/>
      <c r="E74" s="29" t="s">
        <v>124</v>
      </c>
      <c r="F74" s="29" t="s">
        <v>125</v>
      </c>
      <c r="G74" s="30">
        <f t="shared" si="12"/>
        <v>0</v>
      </c>
      <c r="H74" s="30">
        <v>0</v>
      </c>
      <c r="I74" s="31">
        <v>0</v>
      </c>
      <c r="J74" s="30">
        <v>0</v>
      </c>
      <c r="K74" s="38"/>
    </row>
    <row r="75" spans="1:1025" s="39" customFormat="1" ht="51.75" hidden="1" customHeight="1" x14ac:dyDescent="0.2">
      <c r="A75" s="37"/>
      <c r="B75" s="37"/>
      <c r="C75" s="32"/>
      <c r="D75" s="29"/>
      <c r="E75" s="29" t="s">
        <v>126</v>
      </c>
      <c r="F75" s="29" t="s">
        <v>127</v>
      </c>
      <c r="G75" s="30">
        <f t="shared" si="12"/>
        <v>0</v>
      </c>
      <c r="H75" s="30">
        <v>0</v>
      </c>
      <c r="I75" s="31">
        <v>0</v>
      </c>
      <c r="J75" s="30">
        <v>0</v>
      </c>
      <c r="K75" s="38"/>
    </row>
    <row r="76" spans="1:1025" s="39" customFormat="1" ht="38.25" hidden="1" x14ac:dyDescent="0.2">
      <c r="A76" s="37"/>
      <c r="B76" s="37"/>
      <c r="C76" s="32"/>
      <c r="D76" s="29"/>
      <c r="E76" s="29" t="s">
        <v>128</v>
      </c>
      <c r="F76" s="29" t="s">
        <v>129</v>
      </c>
      <c r="G76" s="30">
        <f t="shared" si="12"/>
        <v>0</v>
      </c>
      <c r="H76" s="30">
        <v>0</v>
      </c>
      <c r="I76" s="31">
        <v>0</v>
      </c>
      <c r="J76" s="30">
        <v>0</v>
      </c>
      <c r="K76" s="38"/>
    </row>
    <row r="77" spans="1:1025" s="39" customFormat="1" ht="44.25" hidden="1" customHeight="1" x14ac:dyDescent="0.2">
      <c r="A77" s="37"/>
      <c r="B77" s="37"/>
      <c r="C77" s="32"/>
      <c r="D77" s="29"/>
      <c r="E77" s="29" t="s">
        <v>130</v>
      </c>
      <c r="F77" s="29" t="s">
        <v>131</v>
      </c>
      <c r="G77" s="30">
        <f t="shared" si="12"/>
        <v>0</v>
      </c>
      <c r="H77" s="30">
        <v>0</v>
      </c>
      <c r="I77" s="31">
        <v>0</v>
      </c>
      <c r="J77" s="30">
        <v>0</v>
      </c>
      <c r="K77" s="38"/>
    </row>
    <row r="78" spans="1:1025" s="39" customFormat="1" ht="89.25" hidden="1" customHeight="1" x14ac:dyDescent="0.2">
      <c r="A78" s="37">
        <v>3719820</v>
      </c>
      <c r="B78" s="37">
        <v>9820</v>
      </c>
      <c r="C78" s="32" t="s">
        <v>73</v>
      </c>
      <c r="D78" s="29" t="s">
        <v>132</v>
      </c>
      <c r="E78" s="29" t="s">
        <v>133</v>
      </c>
      <c r="F78" s="29" t="s">
        <v>134</v>
      </c>
      <c r="G78" s="30">
        <f t="shared" si="12"/>
        <v>0</v>
      </c>
      <c r="H78" s="30">
        <v>0</v>
      </c>
      <c r="I78" s="31">
        <v>0</v>
      </c>
      <c r="J78" s="30">
        <v>0</v>
      </c>
      <c r="K78" s="38"/>
    </row>
    <row r="79" spans="1:1025" s="2" customFormat="1" ht="51" x14ac:dyDescent="0.2">
      <c r="A79" s="59">
        <v>3719800</v>
      </c>
      <c r="B79" s="59">
        <v>9800</v>
      </c>
      <c r="C79" s="63" t="s">
        <v>73</v>
      </c>
      <c r="D79" s="24" t="s">
        <v>121</v>
      </c>
      <c r="E79" s="24"/>
      <c r="F79" s="24"/>
      <c r="G79" s="21">
        <f t="shared" si="12"/>
        <v>522500</v>
      </c>
      <c r="H79" s="26">
        <f>SUM(H80:H84)</f>
        <v>522500</v>
      </c>
      <c r="I79" s="26">
        <f>SUM(I80:I84)</f>
        <v>0</v>
      </c>
      <c r="J79" s="26">
        <f>SUM(J80:J84)</f>
        <v>0</v>
      </c>
      <c r="K79" s="17"/>
    </row>
    <row r="80" spans="1:1025" s="2" customFormat="1" ht="38.25" customHeight="1" x14ac:dyDescent="0.2">
      <c r="A80" s="59"/>
      <c r="B80" s="59"/>
      <c r="C80" s="63"/>
      <c r="D80" s="24"/>
      <c r="E80" s="24" t="s">
        <v>111</v>
      </c>
      <c r="F80" s="24" t="s">
        <v>112</v>
      </c>
      <c r="G80" s="21">
        <f t="shared" si="12"/>
        <v>80000</v>
      </c>
      <c r="H80" s="26">
        <v>80000</v>
      </c>
      <c r="I80" s="25">
        <v>0</v>
      </c>
      <c r="J80" s="26">
        <v>0</v>
      </c>
      <c r="K80" s="17"/>
    </row>
    <row r="81" spans="1:12" s="69" customFormat="1" ht="63.75" customHeight="1" x14ac:dyDescent="0.2">
      <c r="A81" s="64"/>
      <c r="B81" s="64"/>
      <c r="C81" s="63"/>
      <c r="D81" s="65"/>
      <c r="E81" s="65" t="str">
        <f>E55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81" s="65" t="str">
        <f>F55</f>
        <v xml:space="preserve"> рішення сільської ради від 08.02.2022 № № 28-55/VIII, зміни від 13.12.2022 року №  44-2/VIII</v>
      </c>
      <c r="G81" s="70">
        <f t="shared" si="12"/>
        <v>75000</v>
      </c>
      <c r="H81" s="66">
        <v>75000</v>
      </c>
      <c r="I81" s="67">
        <v>0</v>
      </c>
      <c r="J81" s="66">
        <v>0</v>
      </c>
      <c r="K81" s="68"/>
    </row>
    <row r="82" spans="1:12" s="69" customFormat="1" ht="75.75" customHeight="1" x14ac:dyDescent="0.2">
      <c r="A82" s="64"/>
      <c r="B82" s="64"/>
      <c r="C82" s="63"/>
      <c r="D82" s="65"/>
      <c r="E82" s="85" t="s">
        <v>179</v>
      </c>
      <c r="F82" s="85" t="s">
        <v>180</v>
      </c>
      <c r="G82" s="70">
        <f t="shared" ref="G82" si="13">H82+I82</f>
        <v>87500</v>
      </c>
      <c r="H82" s="66">
        <v>87500</v>
      </c>
      <c r="I82" s="67">
        <v>0</v>
      </c>
      <c r="J82" s="66">
        <v>0</v>
      </c>
      <c r="K82" s="68"/>
    </row>
    <row r="83" spans="1:12" s="69" customFormat="1" ht="63.75" customHeight="1" x14ac:dyDescent="0.2">
      <c r="A83" s="64"/>
      <c r="B83" s="64"/>
      <c r="C83" s="63"/>
      <c r="D83" s="65"/>
      <c r="E83" s="65" t="s">
        <v>190</v>
      </c>
      <c r="F83" s="65" t="s">
        <v>181</v>
      </c>
      <c r="G83" s="70">
        <f t="shared" si="12"/>
        <v>200000</v>
      </c>
      <c r="H83" s="66">
        <f>50000+150000</f>
        <v>200000</v>
      </c>
      <c r="I83" s="67">
        <v>0</v>
      </c>
      <c r="J83" s="66">
        <v>0</v>
      </c>
      <c r="K83" s="78" t="s">
        <v>172</v>
      </c>
      <c r="L83" s="79" t="s">
        <v>173</v>
      </c>
    </row>
    <row r="84" spans="1:12" s="69" customFormat="1" ht="44.25" customHeight="1" x14ac:dyDescent="0.2">
      <c r="A84" s="64"/>
      <c r="B84" s="64"/>
      <c r="C84" s="63"/>
      <c r="D84" s="65"/>
      <c r="E84" s="65" t="s">
        <v>130</v>
      </c>
      <c r="F84" s="65" t="s">
        <v>131</v>
      </c>
      <c r="G84" s="70">
        <f t="shared" si="12"/>
        <v>80000</v>
      </c>
      <c r="H84" s="66">
        <v>80000</v>
      </c>
      <c r="I84" s="67">
        <v>0</v>
      </c>
      <c r="J84" s="66">
        <v>0</v>
      </c>
      <c r="K84" s="68"/>
    </row>
    <row r="85" spans="1:12" x14ac:dyDescent="0.25">
      <c r="A85" s="3" t="s">
        <v>135</v>
      </c>
      <c r="B85" s="3" t="s">
        <v>135</v>
      </c>
      <c r="C85" s="3" t="s">
        <v>135</v>
      </c>
      <c r="D85" s="20" t="s">
        <v>77</v>
      </c>
      <c r="E85" s="3" t="s">
        <v>135</v>
      </c>
      <c r="F85" s="3" t="s">
        <v>135</v>
      </c>
      <c r="G85" s="21">
        <f>G57+G13</f>
        <v>19608339</v>
      </c>
      <c r="H85" s="21">
        <f>H57+H13</f>
        <v>16194339</v>
      </c>
      <c r="I85" s="21">
        <f>I57+I13</f>
        <v>3414000</v>
      </c>
      <c r="J85" s="21">
        <f>J57+J13</f>
        <v>3399000</v>
      </c>
      <c r="K85" s="36">
        <f>I85-J85</f>
        <v>15000</v>
      </c>
    </row>
    <row r="86" spans="1:12" s="15" customFormat="1" x14ac:dyDescent="0.25">
      <c r="A86" s="40"/>
      <c r="B86" s="40"/>
      <c r="C86" s="40"/>
      <c r="D86" s="40"/>
      <c r="E86" s="40"/>
      <c r="F86" s="40"/>
      <c r="G86" s="41"/>
      <c r="H86" s="40"/>
      <c r="I86" s="40"/>
    </row>
    <row r="87" spans="1:12" s="15" customFormat="1" x14ac:dyDescent="0.25">
      <c r="A87" s="40"/>
      <c r="B87" s="40"/>
      <c r="C87" s="40"/>
      <c r="D87" s="40"/>
      <c r="E87" s="40"/>
      <c r="F87" s="40"/>
      <c r="G87" s="41"/>
      <c r="H87" s="40"/>
      <c r="I87" s="40"/>
    </row>
    <row r="88" spans="1:12" s="42" customFormat="1" ht="30.75" customHeight="1" x14ac:dyDescent="0.3">
      <c r="D88" s="42" t="s">
        <v>75</v>
      </c>
      <c r="E88" s="43"/>
      <c r="F88" s="44"/>
      <c r="G88" s="42" t="s">
        <v>136</v>
      </c>
    </row>
    <row r="90" spans="1:12" x14ac:dyDescent="0.25">
      <c r="G90" s="73"/>
    </row>
    <row r="95" spans="1:12" x14ac:dyDescent="0.25">
      <c r="H95" s="58">
        <f>H85-8758839</f>
        <v>7435500</v>
      </c>
    </row>
  </sheetData>
  <mergeCells count="52">
    <mergeCell ref="F65:F66"/>
    <mergeCell ref="G65:G66"/>
    <mergeCell ref="H65:H66"/>
    <mergeCell ref="I65:J65"/>
    <mergeCell ref="A65:A66"/>
    <mergeCell ref="B65:B66"/>
    <mergeCell ref="C65:C66"/>
    <mergeCell ref="D65:D66"/>
    <mergeCell ref="E65:E66"/>
    <mergeCell ref="A32:A33"/>
    <mergeCell ref="B32:B33"/>
    <mergeCell ref="C32:C33"/>
    <mergeCell ref="D32:D33"/>
    <mergeCell ref="E32:E33"/>
    <mergeCell ref="A20:A21"/>
    <mergeCell ref="B20:B21"/>
    <mergeCell ref="C20:C21"/>
    <mergeCell ref="D20:D21"/>
    <mergeCell ref="E20:E21"/>
    <mergeCell ref="A47:A48"/>
    <mergeCell ref="B47:B48"/>
    <mergeCell ref="C47:C48"/>
    <mergeCell ref="D47:D48"/>
    <mergeCell ref="E47:E48"/>
    <mergeCell ref="F47:F48"/>
    <mergeCell ref="G47:G48"/>
    <mergeCell ref="H47:H48"/>
    <mergeCell ref="I47:J47"/>
    <mergeCell ref="F10:F11"/>
    <mergeCell ref="G10:G11"/>
    <mergeCell ref="H10:H11"/>
    <mergeCell ref="I10:J10"/>
    <mergeCell ref="F20:F21"/>
    <mergeCell ref="G20:G21"/>
    <mergeCell ref="H20:H21"/>
    <mergeCell ref="I20:J20"/>
    <mergeCell ref="F32:F33"/>
    <mergeCell ref="G32:G33"/>
    <mergeCell ref="H32:H33"/>
    <mergeCell ref="I32:J32"/>
    <mergeCell ref="B9:E9"/>
    <mergeCell ref="A10:A11"/>
    <mergeCell ref="B10:B11"/>
    <mergeCell ref="C10:C11"/>
    <mergeCell ref="D10:D11"/>
    <mergeCell ref="E10:E11"/>
    <mergeCell ref="E8:F8"/>
    <mergeCell ref="I1:J1"/>
    <mergeCell ref="B5:K5"/>
    <mergeCell ref="E7:F7"/>
    <mergeCell ref="F2:J3"/>
    <mergeCell ref="F4:J4"/>
  </mergeCells>
  <pageMargins left="0.7" right="0.7" top="0.75" bottom="0.75" header="0.51180555555555496" footer="0.51180555555555496"/>
  <pageSetup paperSize="9" scale="62" firstPageNumber="0" orientation="landscape" r:id="rId1"/>
  <rowBreaks count="5" manualBreakCount="5">
    <brk id="19" max="9" man="1"/>
    <brk id="31" max="9" man="1"/>
    <brk id="46" max="9" man="1"/>
    <brk id="64" max="9" man="1"/>
    <brk id="8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2023-04-26T09:03:54Z</cp:lastPrinted>
  <dcterms:created xsi:type="dcterms:W3CDTF">2006-09-16T00:00:00Z</dcterms:created>
  <dcterms:modified xsi:type="dcterms:W3CDTF">2023-04-26T09:04:12Z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