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3" sheetId="3" r:id="rId1"/>
    <sheet name="дод.1 для контролю " sheetId="1" r:id="rId2"/>
    <sheet name="Лист2" sheetId="8" r:id="rId3"/>
  </sheets>
  <definedNames>
    <definedName name="_xlnm.Print_Area" localSheetId="1">'дод.1 для контролю '!$A$1:$H$4</definedName>
    <definedName name="_xlnm.Print_Area" localSheetId="0">'додаток 3'!$A$1:$P$106</definedName>
  </definedNames>
  <calcPr calcId="145621"/>
</workbook>
</file>

<file path=xl/calcChain.xml><?xml version="1.0" encoding="utf-8"?>
<calcChain xmlns="http://schemas.openxmlformats.org/spreadsheetml/2006/main">
  <c r="E88" i="3" l="1"/>
  <c r="F88" i="3"/>
  <c r="G88" i="3"/>
  <c r="H88" i="3"/>
  <c r="I88" i="3"/>
  <c r="K88" i="3"/>
  <c r="L88" i="3"/>
  <c r="M88" i="3"/>
  <c r="N88" i="3"/>
  <c r="O88" i="3"/>
  <c r="P88" i="3"/>
  <c r="J88" i="3"/>
  <c r="K20" i="3"/>
  <c r="O81" i="3"/>
  <c r="J81" i="3"/>
  <c r="P81" i="3" s="1"/>
  <c r="F20" i="3" l="1"/>
  <c r="H20" i="3"/>
  <c r="H18" i="3"/>
  <c r="F18" i="3"/>
  <c r="F63" i="3" l="1"/>
  <c r="F57" i="3" l="1"/>
  <c r="K85" i="3"/>
  <c r="F78" i="3"/>
  <c r="K103" i="3"/>
  <c r="F103" i="3"/>
  <c r="F15" i="3"/>
  <c r="F62" i="3"/>
  <c r="E62" i="3" s="1"/>
  <c r="E56" i="3"/>
  <c r="P56" i="3" s="1"/>
  <c r="E63" i="3" l="1"/>
  <c r="G36" i="3"/>
  <c r="E37" i="3"/>
  <c r="P37" i="3" s="1"/>
  <c r="F36" i="3" l="1"/>
  <c r="E36" i="3"/>
  <c r="P36" i="3" s="1"/>
  <c r="K84" i="3" l="1"/>
  <c r="J84" i="3" s="1"/>
  <c r="F84" i="3"/>
  <c r="K71" i="3"/>
  <c r="O71" i="3" s="1"/>
  <c r="F71" i="3"/>
  <c r="O84" i="3" l="1"/>
  <c r="K18" i="3"/>
  <c r="F77" i="3"/>
  <c r="L87" i="3" l="1"/>
  <c r="E64" i="3" l="1"/>
  <c r="P64" i="3" s="1"/>
  <c r="O18" i="3" l="1"/>
  <c r="O20" i="3"/>
  <c r="F80" i="3" l="1"/>
  <c r="O85" i="3"/>
  <c r="J85" i="3"/>
  <c r="P85" i="3" s="1"/>
  <c r="F40" i="3"/>
  <c r="F39" i="3" s="1"/>
  <c r="F72" i="3"/>
  <c r="F104" i="3"/>
  <c r="J82" i="3"/>
  <c r="P82" i="3" s="1"/>
  <c r="O82" i="3"/>
  <c r="H43" i="3"/>
  <c r="I43" i="3"/>
  <c r="K43" i="3"/>
  <c r="L43" i="3"/>
  <c r="M43" i="3"/>
  <c r="N43" i="3"/>
  <c r="O43" i="3"/>
  <c r="E60" i="3"/>
  <c r="P60" i="3" s="1"/>
  <c r="O103" i="3" l="1"/>
  <c r="Q88" i="3" l="1"/>
  <c r="R88" i="3"/>
  <c r="J91" i="3"/>
  <c r="E35" i="3"/>
  <c r="G34" i="3"/>
  <c r="F34" i="3"/>
  <c r="E34" i="3" s="1"/>
  <c r="P91" i="3" l="1"/>
  <c r="F54" i="3"/>
  <c r="G18" i="3"/>
  <c r="H15" i="3"/>
  <c r="J103" i="3" l="1"/>
  <c r="H78" i="3" l="1"/>
  <c r="F102" i="3" l="1"/>
  <c r="G102" i="3"/>
  <c r="H102" i="3"/>
  <c r="I102" i="3"/>
  <c r="K102" i="3"/>
  <c r="L102" i="3"/>
  <c r="M102" i="3"/>
  <c r="N102" i="3"/>
  <c r="Q102" i="3"/>
  <c r="R102" i="3"/>
  <c r="G79" i="3"/>
  <c r="H79" i="3"/>
  <c r="I79" i="3"/>
  <c r="L79" i="3"/>
  <c r="M79" i="3"/>
  <c r="N79" i="3"/>
  <c r="K83" i="3"/>
  <c r="O104" i="3"/>
  <c r="O102" i="3" s="1"/>
  <c r="E104" i="3"/>
  <c r="E101" i="3"/>
  <c r="F107" i="3" s="1"/>
  <c r="H90" i="3"/>
  <c r="F90" i="3"/>
  <c r="F79" i="3"/>
  <c r="E86" i="3"/>
  <c r="P86" i="3" s="1"/>
  <c r="F73" i="3"/>
  <c r="G73" i="3"/>
  <c r="H73" i="3"/>
  <c r="I73" i="3"/>
  <c r="J73" i="3"/>
  <c r="K73" i="3"/>
  <c r="L73" i="3"/>
  <c r="M73" i="3"/>
  <c r="N73" i="3"/>
  <c r="O73" i="3"/>
  <c r="E74" i="3"/>
  <c r="P74" i="3" s="1"/>
  <c r="H71" i="3"/>
  <c r="G61" i="3"/>
  <c r="G43" i="3" s="1"/>
  <c r="F61" i="3"/>
  <c r="F42" i="3"/>
  <c r="H19" i="3"/>
  <c r="G19" i="3"/>
  <c r="I19" i="3"/>
  <c r="K19" i="3"/>
  <c r="L19" i="3"/>
  <c r="M19" i="3"/>
  <c r="N19" i="3"/>
  <c r="F21" i="3"/>
  <c r="E21" i="3" s="1"/>
  <c r="P21" i="3" s="1"/>
  <c r="O19" i="3" l="1"/>
  <c r="K79" i="3"/>
  <c r="O83" i="3"/>
  <c r="F19" i="3"/>
  <c r="J104" i="3"/>
  <c r="J102" i="3" s="1"/>
  <c r="J71" i="3"/>
  <c r="J69" i="3" s="1"/>
  <c r="E71" i="3"/>
  <c r="F69" i="3"/>
  <c r="G69" i="3"/>
  <c r="I69" i="3"/>
  <c r="K69" i="3"/>
  <c r="L69" i="3"/>
  <c r="M69" i="3"/>
  <c r="N69" i="3"/>
  <c r="O69" i="3"/>
  <c r="E41" i="3"/>
  <c r="D32" i="3"/>
  <c r="E23" i="3"/>
  <c r="P23" i="3" s="1"/>
  <c r="L18" i="3"/>
  <c r="E18" i="3"/>
  <c r="J18" i="3" l="1"/>
  <c r="P104" i="3"/>
  <c r="P71" i="3"/>
  <c r="E89" i="3"/>
  <c r="O79" i="3" l="1"/>
  <c r="J83" i="3"/>
  <c r="P83" i="3" l="1"/>
  <c r="P101" i="3"/>
  <c r="O100" i="3"/>
  <c r="N100" i="3"/>
  <c r="M100" i="3"/>
  <c r="L100" i="3"/>
  <c r="K100" i="3"/>
  <c r="J100" i="3"/>
  <c r="I100" i="3"/>
  <c r="H100" i="3"/>
  <c r="G100" i="3"/>
  <c r="F100" i="3"/>
  <c r="E100" i="3"/>
  <c r="H70" i="3"/>
  <c r="H69" i="3" s="1"/>
  <c r="F53" i="3"/>
  <c r="E54" i="3"/>
  <c r="P54" i="3" s="1"/>
  <c r="E16" i="3"/>
  <c r="P16" i="3" s="1"/>
  <c r="F14" i="3"/>
  <c r="G14" i="3"/>
  <c r="I14" i="3"/>
  <c r="K14" i="3"/>
  <c r="L14" i="3"/>
  <c r="M14" i="3"/>
  <c r="N14" i="3"/>
  <c r="O14" i="3"/>
  <c r="P89" i="3"/>
  <c r="P100" i="3" l="1"/>
  <c r="E103" i="3" l="1"/>
  <c r="E102" i="3" s="1"/>
  <c r="J99" i="3"/>
  <c r="H99" i="3"/>
  <c r="H98" i="3" s="1"/>
  <c r="H97" i="3" s="1"/>
  <c r="H96" i="3" s="1"/>
  <c r="E99" i="3"/>
  <c r="E98" i="3" s="1"/>
  <c r="O98" i="3"/>
  <c r="N98" i="3"/>
  <c r="M98" i="3"/>
  <c r="L98" i="3"/>
  <c r="K98" i="3"/>
  <c r="J98" i="3"/>
  <c r="I98" i="3"/>
  <c r="G98" i="3"/>
  <c r="G97" i="3" s="1"/>
  <c r="G96" i="3" s="1"/>
  <c r="F98" i="3"/>
  <c r="R96" i="3"/>
  <c r="Q96" i="3"/>
  <c r="E90" i="3"/>
  <c r="J87" i="3"/>
  <c r="J79" i="3" s="1"/>
  <c r="E87" i="3"/>
  <c r="E84" i="3"/>
  <c r="P84" i="3" s="1"/>
  <c r="E80" i="3"/>
  <c r="O78" i="3"/>
  <c r="O76" i="3" s="1"/>
  <c r="J78" i="3"/>
  <c r="J76" i="3" s="1"/>
  <c r="E78" i="3"/>
  <c r="E77" i="3"/>
  <c r="P77" i="3" s="1"/>
  <c r="N76" i="3"/>
  <c r="M76" i="3"/>
  <c r="L76" i="3"/>
  <c r="K76" i="3"/>
  <c r="I76" i="3"/>
  <c r="H76" i="3"/>
  <c r="G76" i="3"/>
  <c r="F76" i="3"/>
  <c r="E75" i="3"/>
  <c r="E73" i="3" s="1"/>
  <c r="E72" i="3"/>
  <c r="P72" i="3" s="1"/>
  <c r="E70" i="3"/>
  <c r="J61" i="3"/>
  <c r="J43" i="3" s="1"/>
  <c r="E61" i="3"/>
  <c r="E59" i="3"/>
  <c r="P59" i="3" s="1"/>
  <c r="F58" i="3"/>
  <c r="E57" i="3"/>
  <c r="P57" i="3" s="1"/>
  <c r="E55" i="3"/>
  <c r="P55" i="3" s="1"/>
  <c r="E53" i="3"/>
  <c r="P53" i="3" s="1"/>
  <c r="E52" i="3"/>
  <c r="P52" i="3" s="1"/>
  <c r="D52" i="3"/>
  <c r="F51" i="3"/>
  <c r="E51" i="3" s="1"/>
  <c r="P51" i="3" s="1"/>
  <c r="E50" i="3"/>
  <c r="P50" i="3" s="1"/>
  <c r="E49" i="3"/>
  <c r="E44" i="3"/>
  <c r="P44" i="3" s="1"/>
  <c r="Q43" i="3"/>
  <c r="R43" i="3"/>
  <c r="E42" i="3"/>
  <c r="P42" i="3" s="1"/>
  <c r="P41" i="3"/>
  <c r="D41" i="3"/>
  <c r="E40" i="3"/>
  <c r="P40" i="3" s="1"/>
  <c r="O39" i="3"/>
  <c r="O38" i="3" s="1"/>
  <c r="N39" i="3"/>
  <c r="N38" i="3" s="1"/>
  <c r="M39" i="3"/>
  <c r="M38" i="3" s="1"/>
  <c r="L39" i="3"/>
  <c r="L38" i="3" s="1"/>
  <c r="K39" i="3"/>
  <c r="K38" i="3" s="1"/>
  <c r="J39" i="3"/>
  <c r="J38" i="3" s="1"/>
  <c r="I39" i="3"/>
  <c r="I38" i="3" s="1"/>
  <c r="H39" i="3"/>
  <c r="H38" i="3" s="1"/>
  <c r="G39" i="3"/>
  <c r="G38" i="3" s="1"/>
  <c r="F38" i="3"/>
  <c r="E33" i="3"/>
  <c r="H32" i="3"/>
  <c r="H31" i="3" s="1"/>
  <c r="E32" i="3"/>
  <c r="G31" i="3"/>
  <c r="G17" i="3" s="1"/>
  <c r="F31" i="3"/>
  <c r="F17" i="3" s="1"/>
  <c r="E22" i="3"/>
  <c r="P22" i="3" s="1"/>
  <c r="J20" i="3"/>
  <c r="J19" i="3" s="1"/>
  <c r="E20" i="3"/>
  <c r="J15" i="3"/>
  <c r="J14" i="3" s="1"/>
  <c r="H14" i="3"/>
  <c r="E15" i="3"/>
  <c r="E14" i="3" s="1"/>
  <c r="R14" i="3"/>
  <c r="Q14" i="3"/>
  <c r="J9" i="3"/>
  <c r="F43" i="3" l="1"/>
  <c r="F13" i="3" s="1"/>
  <c r="G13" i="3"/>
  <c r="E79" i="3"/>
  <c r="E19" i="3"/>
  <c r="E31" i="3"/>
  <c r="P75" i="3"/>
  <c r="P73" i="3" s="1"/>
  <c r="P70" i="3"/>
  <c r="P69" i="3" s="1"/>
  <c r="E69" i="3"/>
  <c r="P49" i="3"/>
  <c r="H35" i="3"/>
  <c r="H34" i="3" s="1"/>
  <c r="H17" i="3" s="1"/>
  <c r="H13" i="3" s="1"/>
  <c r="E39" i="3"/>
  <c r="E38" i="3" s="1"/>
  <c r="J35" i="3"/>
  <c r="P35" i="3" s="1"/>
  <c r="P90" i="3"/>
  <c r="Q13" i="3"/>
  <c r="I97" i="3"/>
  <c r="I96" i="3" s="1"/>
  <c r="M97" i="3"/>
  <c r="M96" i="3" s="1"/>
  <c r="P61" i="3"/>
  <c r="J97" i="3"/>
  <c r="J96" i="3" s="1"/>
  <c r="N97" i="3"/>
  <c r="N96" i="3" s="1"/>
  <c r="P78" i="3"/>
  <c r="P76" i="3" s="1"/>
  <c r="L97" i="3"/>
  <c r="L96" i="3" s="1"/>
  <c r="K97" i="3"/>
  <c r="K96" i="3" s="1"/>
  <c r="O97" i="3"/>
  <c r="O96" i="3" s="1"/>
  <c r="P98" i="3"/>
  <c r="E97" i="3"/>
  <c r="E96" i="3" s="1"/>
  <c r="L35" i="3"/>
  <c r="L34" i="3" s="1"/>
  <c r="L17" i="3" s="1"/>
  <c r="L13" i="3" s="1"/>
  <c r="I35" i="3"/>
  <c r="I34" i="3" s="1"/>
  <c r="I17" i="3" s="1"/>
  <c r="I13" i="3" s="1"/>
  <c r="R105" i="3"/>
  <c r="R13" i="3"/>
  <c r="P99" i="3"/>
  <c r="K35" i="3"/>
  <c r="K34" i="3" s="1"/>
  <c r="K17" i="3" s="1"/>
  <c r="K13" i="3" s="1"/>
  <c r="P87" i="3"/>
  <c r="F97" i="3"/>
  <c r="F96" i="3" s="1"/>
  <c r="M35" i="3"/>
  <c r="M34" i="3" s="1"/>
  <c r="M17" i="3" s="1"/>
  <c r="M13" i="3" s="1"/>
  <c r="N35" i="3"/>
  <c r="N34" i="3" s="1"/>
  <c r="N17" i="3" s="1"/>
  <c r="N13" i="3" s="1"/>
  <c r="O35" i="3"/>
  <c r="O34" i="3" s="1"/>
  <c r="O17" i="3" s="1"/>
  <c r="O13" i="3" s="1"/>
  <c r="P103" i="3"/>
  <c r="P102" i="3" s="1"/>
  <c r="E76" i="3"/>
  <c r="E58" i="3"/>
  <c r="P58" i="3" s="1"/>
  <c r="P20" i="3"/>
  <c r="P19" i="3" s="1"/>
  <c r="P18" i="3"/>
  <c r="Q105" i="3"/>
  <c r="P15" i="3"/>
  <c r="P14" i="3" s="1"/>
  <c r="D59" i="3"/>
  <c r="D55" i="3"/>
  <c r="D64" i="3" s="1"/>
  <c r="P62" i="3"/>
  <c r="P43" i="3" l="1"/>
  <c r="E43" i="3"/>
  <c r="E17" i="3"/>
  <c r="P39" i="3"/>
  <c r="P38" i="3" s="1"/>
  <c r="J34" i="3"/>
  <c r="J17" i="3" s="1"/>
  <c r="J13" i="3" s="1"/>
  <c r="M12" i="3"/>
  <c r="M105" i="3" s="1"/>
  <c r="G12" i="3"/>
  <c r="G105" i="3" s="1"/>
  <c r="H12" i="3"/>
  <c r="H105" i="3" s="1"/>
  <c r="N12" i="3"/>
  <c r="N105" i="3" s="1"/>
  <c r="K12" i="3"/>
  <c r="K105" i="3" s="1"/>
  <c r="F12" i="3"/>
  <c r="F105" i="3" s="1"/>
  <c r="O12" i="3"/>
  <c r="O105" i="3" s="1"/>
  <c r="I12" i="3"/>
  <c r="I105" i="3" s="1"/>
  <c r="L12" i="3"/>
  <c r="L105" i="3" s="1"/>
  <c r="P97" i="3"/>
  <c r="P96" i="3" s="1"/>
  <c r="P80" i="3"/>
  <c r="P79" i="3" s="1"/>
  <c r="P34" i="3" l="1"/>
  <c r="E13" i="3"/>
  <c r="E12" i="3" s="1"/>
  <c r="E105" i="3" s="1"/>
  <c r="P32" i="3"/>
  <c r="P33" i="3"/>
  <c r="P31" i="3"/>
  <c r="P17" i="3" s="1"/>
  <c r="P13" i="3" s="1"/>
  <c r="F111" i="3" l="1"/>
  <c r="D110" i="3"/>
  <c r="F108" i="3"/>
  <c r="J12" i="3" l="1"/>
  <c r="J105" i="3" s="1"/>
  <c r="F112" i="3" l="1"/>
  <c r="P12" i="3"/>
  <c r="P105" i="3" l="1"/>
  <c r="S106" i="3" s="1"/>
  <c r="F113" i="3"/>
</calcChain>
</file>

<file path=xl/sharedStrings.xml><?xml version="1.0" encoding="utf-8"?>
<sst xmlns="http://schemas.openxmlformats.org/spreadsheetml/2006/main" count="303" uniqueCount="193">
  <si>
    <t>(код бюджету)</t>
  </si>
  <si>
    <t>(грн.)</t>
  </si>
  <si>
    <t>Усього</t>
  </si>
  <si>
    <t>Спеціальний фонд</t>
  </si>
  <si>
    <t>усього</t>
  </si>
  <si>
    <t>Х</t>
  </si>
  <si>
    <t>Разом доходів</t>
  </si>
  <si>
    <t xml:space="preserve">Секретар сільської ради </t>
  </si>
  <si>
    <t>Тетяна ДІБРОВА</t>
  </si>
  <si>
    <t>23501000000</t>
  </si>
  <si>
    <t>Загальний фонд</t>
  </si>
  <si>
    <t xml:space="preserve">Додаток №3 </t>
  </si>
  <si>
    <t>Розподіл видатків бюджету Білозірської сільської  територіальної громади на 2023 рік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</si>
  <si>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</si>
  <si>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</si>
  <si>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</si>
  <si>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</si>
  <si>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</si>
  <si>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</si>
  <si>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</si>
  <si>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</si>
  <si>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</si>
  <si>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</si>
  <si>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</si>
  <si>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</si>
  <si>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</si>
  <si>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</si>
  <si>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</si>
  <si>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</si>
  <si>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</si>
  <si>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</si>
  <si>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</si>
  <si>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</si>
  <si>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</si>
  <si>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</si>
  <si>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</si>
  <si>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</si>
  <si>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</si>
  <si>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</si>
  <si>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</si>
  <si>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</si>
  <si>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</si>
  <si>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</si>
  <si>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</si>
  <si>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</si>
  <si>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</si>
  <si>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</si>
  <si>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</si>
  <si>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</si>
  <si>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</si>
  <si>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</si>
  <si>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</si>
  <si>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</si>
  <si>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</si>
  <si>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</si>
  <si>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</si>
  <si>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</si>
  <si>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</si>
  <si>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</si>
  <si>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</si>
  <si>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</si>
  <si>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</si>
  <si>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</si>
  <si>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</si>
  <si>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</si>
  <si>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</si>
  <si>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</si>
  <si>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</si>
  <si>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</si>
  <si>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</si>
  <si>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</si>
  <si>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</si>
  <si>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</si>
  <si>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</si>
  <si>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</si>
  <si>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</si>
  <si>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</si>
  <si>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</si>
  <si>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</si>
  <si>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</si>
  <si>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</si>
  <si>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</si>
  <si>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</si>
  <si>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</si>
  <si>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</si>
  <si>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</si>
  <si>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</si>
  <si>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</si>
  <si>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</si>
  <si>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</si>
  <si>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</si>
  <si>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</si>
  <si>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</si>
  <si>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</si>
  <si>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</si>
  <si>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</si>
  <si>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</si>
  <si>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</si>
  <si>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</si>
  <si>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</si>
  <si>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</si>
  <si>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</si>
  <si>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</si>
  <si>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</si>
  <si>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</si>
  <si>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</si>
  <si>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</si>
  <si>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</si>
  <si>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</si>
  <si>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</si>
  <si>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</si>
  <si>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</si>
  <si>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</si>
  <si>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</si>
  <si>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</si>
  <si>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</si>
  <si>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</si>
  <si>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</si>
  <si>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</si>
  <si>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</si>
  <si>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</si>
  <si>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</si>
  <si>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</si>
  <si>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</si>
  <si>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</si>
  <si>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</si>
  <si>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</si>
  <si>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</si>
  <si>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</si>
  <si>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</si>
  <si>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</si>
  <si>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</si>
  <si>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</si>
  <si>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</si>
  <si>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</si>
  <si>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</si>
  <si>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</si>
  <si>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</si>
  <si>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</si>
  <si>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</si>
  <si>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</si>
  <si>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</si>
  <si>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</si>
  <si>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</si>
  <si>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</si>
  <si>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роезервний фонд</t>
  </si>
  <si>
    <t>0210180</t>
  </si>
  <si>
    <t>Інша діяльність у сфері державного управління</t>
  </si>
  <si>
    <t>Членські внески до асоціацій органів місцевого самоврядування</t>
  </si>
  <si>
    <t>МІЖБЮДЖЕТНІ ТРАНСФЕРТИ</t>
  </si>
  <si>
    <t>Субвенція з місцевого бюджету державному бюджету на виконання програм соціально-економічного розвитку регіонів</t>
  </si>
  <si>
    <t>дефіцит ЗФ</t>
  </si>
  <si>
    <t>дефіцит СФ</t>
  </si>
  <si>
    <t>0218130</t>
  </si>
  <si>
    <t>8130</t>
  </si>
  <si>
    <t xml:space="preserve">Оборот.залишок 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</si>
  <si>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</si>
  <si>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</si>
  <si>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</si>
  <si>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</si>
  <si>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0320</t>
  </si>
  <si>
    <t>Забезпечення діяльності місцевої та добровільної пожежної охорони</t>
  </si>
  <si>
    <t>7000</t>
  </si>
  <si>
    <t>ЕКОНОМІЧНА ДІЯЛЬНІСТЬ</t>
  </si>
  <si>
    <t>ІНША ДІЯЛЬНІСТЬ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</si>
  <si>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</si>
  <si>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</si>
  <si>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</si>
  <si>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7680</t>
  </si>
  <si>
    <t>3719800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</si>
  <si>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</si>
  <si>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</si>
  <si>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0217680</t>
  </si>
  <si>
    <t>8000</t>
  </si>
  <si>
    <t>0213210</t>
  </si>
  <si>
    <t>Організація та проведення громадських робіт</t>
  </si>
  <si>
    <t>Внески до статутного капіталу суб’єктів господарювання</t>
  </si>
  <si>
    <t>7670</t>
  </si>
  <si>
    <t>0217670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</si>
  <si>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</si>
  <si>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</si>
  <si>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</si>
  <si>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/>
  </si>
  <si>
    <t>в т.ч за рахунок:Надання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</si>
  <si>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</si>
  <si>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(в редакції рішення сесії  від 08.06.2023 р.№ 51-2/VIII)</t>
  </si>
  <si>
    <t>до  рішення Білозірської сільської  ради  "Про бюджет Білозірської сільської  територіальної громади на 2023 рік (2350100000)"від  від 22.12.2022 № 45-45/VIII</t>
  </si>
  <si>
    <t>0217330</t>
  </si>
  <si>
    <t>7330</t>
  </si>
  <si>
    <t>Будівництво інших об'єктів комунальної власності</t>
  </si>
  <si>
    <t>0217321</t>
  </si>
  <si>
    <t>7321</t>
  </si>
  <si>
    <t>Будівництво освітніх установ та закладів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</si>
</sst>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33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1"/>
    </font>
    <font>
      <b/>
      <sz val="9"/>
      <name val="Times New Roman"/>
      <family val="1"/>
      <charset val="204"/>
    </font>
    <font>
      <sz val="9"/>
      <name val="SansSerif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9"/>
      <color rgb="FFFF000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7"/>
      <color indexed="8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CC1DA"/>
        <bgColor rgb="FFB9CDE5"/>
      </patternFill>
    </fill>
    <fill>
      <patternFill patternType="solid">
        <fgColor rgb="FFB9CDE5"/>
        <bgColor rgb="FFCCC1DA"/>
      </patternFill>
    </fill>
    <fill>
      <patternFill patternType="solid">
        <fgColor rgb="FFDCE6F2"/>
        <bgColor rgb="FFBCE4E5"/>
      </patternFill>
    </fill>
    <fill>
      <patternFill patternType="solid">
        <fgColor theme="0"/>
        <bgColor rgb="FFBCE4E5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E4E5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CC1DA"/>
      </patternFill>
    </fill>
    <fill>
      <patternFill patternType="solid">
        <fgColor theme="4" tint="0.59999389629810485"/>
        <bgColor rgb="FFF2F2F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2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1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Alignment="1">
      <alignment horizontal="right"/>
    </xf>
    <xf numFmtId="0" fontId="10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0" xfId="0" applyFont="1"/>
    <xf numFmtId="0" fontId="17" fillId="0" borderId="1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top" wrapText="1"/>
    </xf>
    <xf numFmtId="49" fontId="16" fillId="4" borderId="1" xfId="0" applyNumberFormat="1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top" wrapText="1"/>
    </xf>
    <xf numFmtId="4" fontId="16" fillId="4" borderId="1" xfId="0" applyNumberFormat="1" applyFont="1" applyFill="1" applyBorder="1" applyAlignment="1" applyProtection="1">
      <alignment horizontal="right" vertical="top" wrapText="1"/>
    </xf>
    <xf numFmtId="0" fontId="15" fillId="4" borderId="0" xfId="0" applyFont="1" applyFill="1"/>
    <xf numFmtId="49" fontId="16" fillId="0" borderId="1" xfId="0" applyNumberFormat="1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left" vertical="top" wrapText="1"/>
    </xf>
    <xf numFmtId="4" fontId="16" fillId="0" borderId="1" xfId="0" applyNumberFormat="1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left"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4" fontId="15" fillId="5" borderId="1" xfId="0" applyNumberFormat="1" applyFont="1" applyFill="1" applyBorder="1" applyAlignment="1" applyProtection="1">
      <alignment horizontal="right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left" vertical="center" wrapText="1"/>
    </xf>
    <xf numFmtId="4" fontId="16" fillId="0" borderId="1" xfId="0" applyNumberFormat="1" applyFont="1" applyBorder="1" applyAlignment="1" applyProtection="1">
      <alignment horizontal="right" vertical="center" wrapText="1"/>
    </xf>
    <xf numFmtId="4" fontId="15" fillId="0" borderId="0" xfId="0" applyNumberFormat="1" applyFont="1"/>
    <xf numFmtId="49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15" fillId="0" borderId="1" xfId="0" applyNumberFormat="1" applyFont="1" applyBorder="1" applyAlignment="1" applyProtection="1">
      <alignment horizontal="right" vertical="top" wrapText="1"/>
    </xf>
    <xf numFmtId="4" fontId="15" fillId="0" borderId="3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 applyProtection="1">
      <alignment horizontal="left" vertical="top" wrapText="1"/>
    </xf>
    <xf numFmtId="4" fontId="17" fillId="0" borderId="1" xfId="0" applyNumberFormat="1" applyFont="1" applyBorder="1" applyAlignment="1" applyProtection="1">
      <alignment horizontal="right" vertical="top" wrapText="1"/>
    </xf>
    <xf numFmtId="4" fontId="17" fillId="5" borderId="1" xfId="0" applyNumberFormat="1" applyFont="1" applyFill="1" applyBorder="1" applyAlignment="1" applyProtection="1">
      <alignment horizontal="right" vertical="top" wrapText="1"/>
    </xf>
    <xf numFmtId="4" fontId="17" fillId="0" borderId="3" xfId="0" applyNumberFormat="1" applyFont="1" applyBorder="1" applyAlignment="1" applyProtection="1">
      <alignment horizontal="right" vertical="top" wrapText="1"/>
    </xf>
    <xf numFmtId="4" fontId="17" fillId="0" borderId="4" xfId="0" applyNumberFormat="1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top" wrapText="1"/>
    </xf>
    <xf numFmtId="4" fontId="20" fillId="0" borderId="1" xfId="0" applyNumberFormat="1" applyFont="1" applyBorder="1" applyAlignment="1" applyProtection="1">
      <alignment horizontal="right" vertical="top" wrapText="1"/>
    </xf>
    <xf numFmtId="4" fontId="20" fillId="5" borderId="1" xfId="0" applyNumberFormat="1" applyFont="1" applyFill="1" applyBorder="1" applyAlignment="1" applyProtection="1">
      <alignment horizontal="right" vertical="top" wrapText="1"/>
    </xf>
    <xf numFmtId="0" fontId="19" fillId="0" borderId="0" xfId="0" applyFont="1"/>
    <xf numFmtId="4" fontId="17" fillId="0" borderId="6" xfId="0" applyNumberFormat="1" applyFont="1" applyBorder="1" applyAlignment="1" applyProtection="1">
      <alignment horizontal="right" vertical="top" wrapText="1"/>
    </xf>
    <xf numFmtId="4" fontId="17" fillId="0" borderId="7" xfId="0" applyNumberFormat="1" applyFont="1" applyBorder="1" applyAlignment="1" applyProtection="1">
      <alignment horizontal="right" vertical="top" wrapText="1"/>
    </xf>
    <xf numFmtId="4" fontId="17" fillId="0" borderId="8" xfId="0" applyNumberFormat="1" applyFont="1" applyBorder="1" applyAlignment="1" applyProtection="1">
      <alignment horizontal="right" vertical="top" wrapText="1"/>
    </xf>
    <xf numFmtId="0" fontId="15" fillId="0" borderId="7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 applyProtection="1">
      <alignment horizontal="right" vertical="top" wrapText="1"/>
    </xf>
    <xf numFmtId="0" fontId="17" fillId="0" borderId="0" xfId="0" applyFont="1" applyBorder="1" applyAlignment="1" applyProtection="1">
      <alignment horizontal="left" vertical="top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4" fontId="17" fillId="5" borderId="3" xfId="0" applyNumberFormat="1" applyFont="1" applyFill="1" applyBorder="1" applyAlignment="1" applyProtection="1">
      <alignment horizontal="right" vertical="top" wrapText="1"/>
    </xf>
    <xf numFmtId="0" fontId="17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5" fillId="0" borderId="5" xfId="0" applyNumberFormat="1" applyFont="1" applyBorder="1" applyAlignment="1" applyProtection="1">
      <alignment horizontal="right" vertical="top" wrapText="1"/>
    </xf>
    <xf numFmtId="0" fontId="17" fillId="0" borderId="3" xfId="0" applyFont="1" applyBorder="1" applyAlignment="1" applyProtection="1">
      <alignment horizontal="left" vertical="top" wrapText="1"/>
    </xf>
    <xf numFmtId="4" fontId="15" fillId="5" borderId="7" xfId="0" applyNumberFormat="1" applyFont="1" applyFill="1" applyBorder="1" applyAlignment="1" applyProtection="1">
      <alignment horizontal="right" vertical="top" wrapText="1"/>
    </xf>
    <xf numFmtId="0" fontId="21" fillId="0" borderId="1" xfId="0" applyFont="1" applyBorder="1" applyAlignment="1" applyProtection="1">
      <alignment horizontal="left" vertical="top" wrapText="1"/>
    </xf>
    <xf numFmtId="4" fontId="16" fillId="0" borderId="5" xfId="0" applyNumberFormat="1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center" vertical="center" wrapText="1"/>
    </xf>
    <xf numFmtId="4" fontId="20" fillId="0" borderId="3" xfId="0" applyNumberFormat="1" applyFont="1" applyBorder="1" applyAlignment="1" applyProtection="1">
      <alignment horizontal="right" vertical="top" wrapText="1"/>
    </xf>
    <xf numFmtId="4" fontId="20" fillId="0" borderId="4" xfId="0" applyNumberFormat="1" applyFont="1" applyBorder="1" applyAlignment="1" applyProtection="1">
      <alignment horizontal="right" vertical="top" wrapText="1"/>
    </xf>
    <xf numFmtId="0" fontId="18" fillId="0" borderId="0" xfId="0" applyFont="1"/>
    <xf numFmtId="49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4" fontId="21" fillId="0" borderId="1" xfId="0" applyNumberFormat="1" applyFont="1" applyBorder="1" applyAlignment="1" applyProtection="1">
      <alignment horizontal="right" vertical="top" wrapText="1"/>
    </xf>
    <xf numFmtId="0" fontId="21" fillId="0" borderId="0" xfId="0" applyFont="1"/>
    <xf numFmtId="0" fontId="17" fillId="0" borderId="1" xfId="0" applyFont="1" applyBorder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horizontal="right" vertical="center" wrapText="1"/>
    </xf>
    <xf numFmtId="4" fontId="15" fillId="0" borderId="9" xfId="0" applyNumberFormat="1" applyFont="1" applyBorder="1" applyAlignment="1" applyProtection="1">
      <alignment horizontal="right" vertical="center" wrapText="1"/>
    </xf>
    <xf numFmtId="4" fontId="15" fillId="2" borderId="1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4" fontId="17" fillId="5" borderId="1" xfId="0" applyNumberFormat="1" applyFont="1" applyFill="1" applyBorder="1" applyAlignment="1" applyProtection="1">
      <alignment horizontal="right" vertical="center" wrapText="1"/>
    </xf>
    <xf numFmtId="4" fontId="15" fillId="0" borderId="10" xfId="0" applyNumberFormat="1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  <xf numFmtId="4" fontId="15" fillId="5" borderId="1" xfId="0" applyNumberFormat="1" applyFont="1" applyFill="1" applyBorder="1" applyAlignment="1" applyProtection="1">
      <alignment horizontal="right" vertical="top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49" fontId="15" fillId="0" borderId="1" xfId="0" applyNumberFormat="1" applyFont="1" applyBorder="1" applyAlignment="1" applyProtection="1">
      <alignment horizontal="center" vertical="top" wrapText="1"/>
    </xf>
    <xf numFmtId="164" fontId="15" fillId="0" borderId="0" xfId="0" applyNumberFormat="1" applyFont="1" applyBorder="1" applyAlignment="1" applyProtection="1">
      <alignment horizontal="right" vertical="top" wrapText="1"/>
    </xf>
    <xf numFmtId="4" fontId="15" fillId="2" borderId="1" xfId="0" applyNumberFormat="1" applyFont="1" applyFill="1" applyBorder="1" applyAlignment="1" applyProtection="1">
      <alignment horizontal="right" vertical="top" wrapText="1"/>
    </xf>
    <xf numFmtId="4" fontId="16" fillId="0" borderId="4" xfId="0" applyNumberFormat="1" applyFont="1" applyBorder="1" applyAlignment="1" applyProtection="1">
      <alignment horizontal="right" vertical="top" wrapText="1"/>
    </xf>
    <xf numFmtId="0" fontId="16" fillId="0" borderId="0" xfId="0" applyFont="1"/>
    <xf numFmtId="49" fontId="15" fillId="0" borderId="1" xfId="0" applyNumberFormat="1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center" wrapText="1"/>
    </xf>
    <xf numFmtId="4" fontId="18" fillId="0" borderId="1" xfId="0" applyNumberFormat="1" applyFont="1" applyBorder="1" applyAlignment="1" applyProtection="1">
      <alignment horizontal="right" vertical="top" wrapText="1"/>
    </xf>
    <xf numFmtId="4" fontId="18" fillId="5" borderId="1" xfId="0" applyNumberFormat="1" applyFont="1" applyFill="1" applyBorder="1" applyAlignment="1" applyProtection="1">
      <alignment horizontal="right" vertical="top" wrapText="1"/>
    </xf>
    <xf numFmtId="4" fontId="18" fillId="5" borderId="3" xfId="0" applyNumberFormat="1" applyFont="1" applyFill="1" applyBorder="1" applyAlignment="1" applyProtection="1">
      <alignment horizontal="right" vertical="top" wrapText="1"/>
    </xf>
    <xf numFmtId="4" fontId="18" fillId="2" borderId="1" xfId="0" applyNumberFormat="1" applyFont="1" applyFill="1" applyBorder="1" applyAlignment="1" applyProtection="1">
      <alignment horizontal="right" vertical="top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" fontId="15" fillId="2" borderId="4" xfId="0" applyNumberFormat="1" applyFont="1" applyFill="1" applyBorder="1" applyAlignment="1" applyProtection="1">
      <alignment horizontal="right" vertical="top" wrapText="1"/>
    </xf>
    <xf numFmtId="0" fontId="15" fillId="2" borderId="0" xfId="0" applyFont="1" applyFill="1"/>
    <xf numFmtId="0" fontId="4" fillId="0" borderId="0" xfId="0" applyFont="1"/>
    <xf numFmtId="0" fontId="4" fillId="3" borderId="0" xfId="0" applyFont="1" applyFill="1"/>
    <xf numFmtId="4" fontId="4" fillId="0" borderId="0" xfId="0" applyNumberFormat="1" applyFont="1"/>
    <xf numFmtId="4" fontId="0" fillId="3" borderId="0" xfId="0" applyNumberFormat="1" applyFill="1"/>
    <xf numFmtId="0" fontId="23" fillId="0" borderId="0" xfId="0" applyFont="1"/>
    <xf numFmtId="0" fontId="25" fillId="0" borderId="0" xfId="0" applyFont="1" applyBorder="1" applyAlignment="1" applyProtection="1">
      <alignment horizontal="left" vertical="top" wrapText="1"/>
    </xf>
    <xf numFmtId="0" fontId="27" fillId="0" borderId="0" xfId="0" applyFont="1"/>
    <xf numFmtId="0" fontId="26" fillId="0" borderId="1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7" fillId="9" borderId="1" xfId="0" applyNumberFormat="1" applyFont="1" applyFill="1" applyBorder="1" applyAlignment="1" applyProtection="1">
      <alignment horizontal="right" vertical="top" wrapText="1"/>
    </xf>
    <xf numFmtId="4" fontId="15" fillId="8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ont="1"/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left" vertical="top" wrapText="1"/>
    </xf>
    <xf numFmtId="4" fontId="16" fillId="0" borderId="1" xfId="0" applyNumberFormat="1" applyFont="1" applyBorder="1" applyAlignment="1" applyProtection="1">
      <alignment horizontal="right" vertical="top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15" fillId="0" borderId="1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 applyProtection="1">
      <alignment horizontal="left" vertical="top" wrapText="1"/>
    </xf>
    <xf numFmtId="4" fontId="17" fillId="0" borderId="1" xfId="0" applyNumberFormat="1" applyFont="1" applyBorder="1" applyAlignment="1" applyProtection="1">
      <alignment horizontal="right" vertical="top" wrapText="1"/>
    </xf>
    <xf numFmtId="4" fontId="17" fillId="0" borderId="3" xfId="0" applyNumberFormat="1" applyFont="1" applyBorder="1" applyAlignment="1" applyProtection="1">
      <alignment horizontal="right" vertical="top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top" wrapText="1"/>
    </xf>
    <xf numFmtId="4" fontId="15" fillId="6" borderId="1" xfId="0" applyNumberFormat="1" applyFont="1" applyFill="1" applyBorder="1" applyAlignment="1" applyProtection="1">
      <alignment horizontal="right" vertical="top" wrapText="1"/>
    </xf>
    <xf numFmtId="4" fontId="16" fillId="0" borderId="5" xfId="0" applyNumberFormat="1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top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top" wrapText="1"/>
    </xf>
    <xf numFmtId="4" fontId="18" fillId="0" borderId="4" xfId="0" applyNumberFormat="1" applyFont="1" applyBorder="1" applyAlignment="1" applyProtection="1">
      <alignment horizontal="right" vertical="top" wrapText="1"/>
    </xf>
    <xf numFmtId="4" fontId="15" fillId="7" borderId="1" xfId="0" applyNumberFormat="1" applyFont="1" applyFill="1" applyBorder="1" applyAlignment="1" applyProtection="1">
      <alignment horizontal="right"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2" fontId="0" fillId="3" borderId="0" xfId="0" applyNumberFormat="1" applyFill="1"/>
    <xf numFmtId="4" fontId="1" fillId="3" borderId="0" xfId="0" applyNumberFormat="1" applyFont="1" applyFill="1"/>
    <xf numFmtId="49" fontId="18" fillId="0" borderId="1" xfId="0" applyNumberFormat="1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49" fontId="15" fillId="10" borderId="1" xfId="0" applyNumberFormat="1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left" vertical="top" wrapText="1"/>
    </xf>
    <xf numFmtId="0" fontId="16" fillId="10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16" fillId="10" borderId="1" xfId="0" applyNumberFormat="1" applyFont="1" applyFill="1" applyBorder="1" applyAlignment="1" applyProtection="1">
      <alignment horizontal="center" vertical="center" wrapText="1"/>
    </xf>
    <xf numFmtId="4" fontId="29" fillId="11" borderId="1" xfId="0" applyNumberFormat="1" applyFont="1" applyFill="1" applyBorder="1" applyAlignment="1" applyProtection="1">
      <alignment horizontal="right" vertical="center" wrapText="1"/>
    </xf>
    <xf numFmtId="4" fontId="15" fillId="12" borderId="1" xfId="0" applyNumberFormat="1" applyFont="1" applyFill="1" applyBorder="1" applyAlignment="1" applyProtection="1">
      <alignment horizontal="right" vertical="center" wrapText="1"/>
    </xf>
    <xf numFmtId="4" fontId="15" fillId="8" borderId="1" xfId="0" applyNumberFormat="1" applyFont="1" applyFill="1" applyBorder="1" applyAlignment="1" applyProtection="1">
      <alignment horizontal="right" vertical="top" wrapText="1"/>
    </xf>
    <xf numFmtId="4" fontId="15" fillId="0" borderId="6" xfId="0" applyNumberFormat="1" applyFont="1" applyBorder="1" applyAlignment="1" applyProtection="1">
      <alignment horizontal="right" vertical="top" wrapText="1"/>
    </xf>
    <xf numFmtId="0" fontId="16" fillId="0" borderId="1" xfId="0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0" fontId="0" fillId="3" borderId="0" xfId="0" applyFill="1" applyAlignment="1">
      <alignment horizontal="right"/>
    </xf>
    <xf numFmtId="4" fontId="17" fillId="13" borderId="1" xfId="0" applyNumberFormat="1" applyFont="1" applyFill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center" wrapText="1"/>
    </xf>
    <xf numFmtId="4" fontId="17" fillId="5" borderId="7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 applyProtection="1">
      <alignment horizontal="left" vertical="top" wrapText="1"/>
    </xf>
    <xf numFmtId="4" fontId="15" fillId="9" borderId="5" xfId="0" applyNumberFormat="1" applyFont="1" applyFill="1" applyBorder="1" applyAlignment="1" applyProtection="1">
      <alignment horizontal="right" vertical="center" wrapText="1"/>
    </xf>
    <xf numFmtId="4" fontId="15" fillId="14" borderId="1" xfId="0" applyNumberFormat="1" applyFont="1" applyFill="1" applyBorder="1" applyAlignment="1" applyProtection="1">
      <alignment horizontal="right" vertical="top" wrapText="1"/>
    </xf>
    <xf numFmtId="0" fontId="17" fillId="0" borderId="1" xfId="0" applyFont="1" applyBorder="1" applyAlignment="1" applyProtection="1">
      <alignment horizontal="center" vertical="center" wrapText="1"/>
    </xf>
    <xf numFmtId="49" fontId="15" fillId="10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4" fontId="18" fillId="8" borderId="5" xfId="0" applyNumberFormat="1" applyFont="1" applyFill="1" applyBorder="1" applyAlignment="1" applyProtection="1">
      <alignment horizontal="right" vertical="top" wrapText="1"/>
    </xf>
    <xf numFmtId="0" fontId="15" fillId="0" borderId="3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4" fontId="18" fillId="7" borderId="1" xfId="0" applyNumberFormat="1" applyFont="1" applyFill="1" applyBorder="1" applyAlignment="1" applyProtection="1">
      <alignment horizontal="right" vertical="top" wrapText="1"/>
    </xf>
    <xf numFmtId="4" fontId="18" fillId="7" borderId="5" xfId="0" applyNumberFormat="1" applyFont="1" applyFill="1" applyBorder="1" applyAlignment="1" applyProtection="1">
      <alignment horizontal="right" vertical="top" wrapText="1"/>
    </xf>
    <xf numFmtId="4" fontId="15" fillId="9" borderId="5" xfId="0" applyNumberFormat="1" applyFont="1" applyFill="1" applyBorder="1" applyAlignment="1" applyProtection="1">
      <alignment horizontal="right" vertical="top" wrapText="1"/>
    </xf>
    <xf numFmtId="4" fontId="15" fillId="0" borderId="9" xfId="0" applyNumberFormat="1" applyFont="1" applyBorder="1" applyAlignment="1" applyProtection="1">
      <alignment horizontal="right" vertical="top" wrapText="1"/>
    </xf>
    <xf numFmtId="4" fontId="32" fillId="0" borderId="11" xfId="0" applyNumberFormat="1" applyFont="1" applyBorder="1" applyAlignment="1" applyProtection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30" fillId="2" borderId="0" xfId="0" applyFont="1" applyFill="1" applyBorder="1" applyAlignment="1" applyProtection="1">
      <alignment horizontal="right" vertical="top" wrapText="1"/>
    </xf>
    <xf numFmtId="0" fontId="28" fillId="0" borderId="0" xfId="1" applyFont="1" applyBorder="1" applyAlignment="1">
      <alignment horizontal="left" vertical="center" wrapText="1"/>
    </xf>
    <xf numFmtId="0" fontId="24" fillId="0" borderId="11" xfId="0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5"/>
  <sheetViews>
    <sheetView tabSelected="1" view="pageBreakPreview" topLeftCell="A90" zoomScaleNormal="100" zoomScaleSheetLayoutView="100" zoomScalePageLayoutView="95" workbookViewId="0">
      <selection activeCell="J88" sqref="E88:J88"/>
    </sheetView>
  </sheetViews>
  <sheetFormatPr defaultRowHeight="15"/>
  <cols>
    <col min="1" max="1" width="8.42578125" style="2" customWidth="1"/>
    <col min="2" max="2" width="8.28515625" style="2" customWidth="1"/>
    <col min="3" max="3" width="8.7109375" style="2" customWidth="1"/>
    <col min="4" max="4" width="35.28515625" style="2" customWidth="1"/>
    <col min="5" max="5" width="12.42578125" style="2" bestFit="1" customWidth="1"/>
    <col min="6" max="6" width="13.140625" style="2" bestFit="1" customWidth="1"/>
    <col min="7" max="7" width="11.28515625" style="2" customWidth="1"/>
    <col min="8" max="8" width="10.140625" style="2" customWidth="1"/>
    <col min="9" max="9" width="9.7109375" style="2" customWidth="1"/>
    <col min="10" max="10" width="10.5703125" style="3" customWidth="1"/>
    <col min="11" max="11" width="11.28515625" style="3" customWidth="1"/>
    <col min="12" max="14" width="9.7109375" style="3" customWidth="1"/>
    <col min="15" max="15" width="11.85546875" style="3" customWidth="1"/>
    <col min="16" max="16" width="11.42578125" style="3"/>
    <col min="17" max="18" width="8.85546875" style="2" hidden="1" customWidth="1"/>
    <col min="19" max="19" width="15.42578125" style="2" customWidth="1"/>
    <col min="20" max="255" width="9.140625" style="2" customWidth="1"/>
    <col min="256" max="256" width="9.140625" style="2" hidden="1" customWidth="1"/>
    <col min="257" max="257" width="6.5703125" style="2" customWidth="1"/>
    <col min="258" max="258" width="9.140625" style="2" hidden="1" customWidth="1"/>
    <col min="259" max="259" width="6.5703125" style="2" customWidth="1"/>
    <col min="260" max="260" width="28.5703125" style="2" customWidth="1"/>
    <col min="261" max="261" width="8" style="2" customWidth="1"/>
    <col min="262" max="262" width="7.7109375" style="2" customWidth="1"/>
    <col min="263" max="263" width="8" style="2" customWidth="1"/>
    <col min="264" max="271" width="7" style="2" customWidth="1"/>
    <col min="272" max="272" width="9.140625" style="2" customWidth="1"/>
    <col min="273" max="274" width="9.140625" style="2" hidden="1" customWidth="1"/>
    <col min="275" max="511" width="9.140625" style="2" customWidth="1"/>
    <col min="512" max="512" width="9.140625" style="2" hidden="1" customWidth="1"/>
    <col min="513" max="513" width="6.5703125" style="2" customWidth="1"/>
    <col min="514" max="514" width="9.140625" style="2" hidden="1" customWidth="1"/>
    <col min="515" max="515" width="6.5703125" style="2" customWidth="1"/>
    <col min="516" max="516" width="28.5703125" style="2" customWidth="1"/>
    <col min="517" max="517" width="8" style="2" customWidth="1"/>
    <col min="518" max="518" width="7.7109375" style="2" customWidth="1"/>
    <col min="519" max="519" width="8" style="2" customWidth="1"/>
    <col min="520" max="527" width="7" style="2" customWidth="1"/>
    <col min="528" max="528" width="9.140625" style="2" customWidth="1"/>
    <col min="529" max="530" width="9.140625" style="2" hidden="1" customWidth="1"/>
    <col min="531" max="767" width="9.140625" style="2" customWidth="1"/>
    <col min="768" max="768" width="9.140625" style="2" hidden="1" customWidth="1"/>
    <col min="769" max="769" width="6.5703125" style="2" customWidth="1"/>
    <col min="770" max="770" width="9.140625" style="2" hidden="1" customWidth="1"/>
    <col min="771" max="771" width="6.5703125" style="2" customWidth="1"/>
    <col min="772" max="772" width="28.5703125" style="2" customWidth="1"/>
    <col min="773" max="773" width="8" style="2" customWidth="1"/>
    <col min="774" max="774" width="7.7109375" style="2" customWidth="1"/>
    <col min="775" max="775" width="8" style="2" customWidth="1"/>
    <col min="776" max="783" width="7" style="2" customWidth="1"/>
    <col min="784" max="784" width="9.140625" style="2" customWidth="1"/>
    <col min="785" max="786" width="9.140625" style="2" hidden="1" customWidth="1"/>
    <col min="787" max="1024" width="9.140625" style="2" customWidth="1"/>
  </cols>
  <sheetData>
    <row r="1" spans="1:19" s="6" customFormat="1" ht="15.75" customHeight="1">
      <c r="A1" s="4"/>
      <c r="B1" s="4"/>
      <c r="C1" s="4"/>
      <c r="D1" s="4"/>
      <c r="E1" s="4"/>
      <c r="F1" s="4"/>
      <c r="G1" s="4"/>
      <c r="H1" s="4"/>
      <c r="I1" s="4"/>
      <c r="J1" s="5"/>
      <c r="K1" s="205" t="s">
        <v>11</v>
      </c>
      <c r="L1" s="205"/>
      <c r="M1" s="205"/>
      <c r="N1" s="205"/>
      <c r="O1" s="205"/>
      <c r="P1" s="205"/>
      <c r="Q1" s="4"/>
    </row>
    <row r="2" spans="1:19" s="8" customFormat="1" ht="15" customHeight="1">
      <c r="A2" s="7"/>
      <c r="C2" s="9"/>
      <c r="D2" s="9"/>
      <c r="E2" s="9"/>
      <c r="F2" s="9"/>
      <c r="G2" s="10"/>
      <c r="I2" s="10"/>
      <c r="J2" s="208" t="s">
        <v>186</v>
      </c>
      <c r="K2" s="208"/>
      <c r="L2" s="208"/>
      <c r="M2" s="208"/>
      <c r="N2" s="208"/>
      <c r="O2" s="208"/>
      <c r="P2" s="208"/>
    </row>
    <row r="3" spans="1:19" s="8" customFormat="1" ht="12" customHeight="1">
      <c r="A3" s="7"/>
      <c r="C3" s="11"/>
      <c r="D3" s="11"/>
      <c r="E3" s="11"/>
      <c r="F3" s="11"/>
      <c r="G3" s="12"/>
      <c r="H3" s="10"/>
      <c r="I3" s="10"/>
      <c r="J3" s="208"/>
      <c r="K3" s="208"/>
      <c r="L3" s="208"/>
      <c r="M3" s="208"/>
      <c r="N3" s="208"/>
      <c r="O3" s="208"/>
      <c r="P3" s="208"/>
    </row>
    <row r="4" spans="1:19" s="6" customFormat="1" ht="23.25" customHeight="1">
      <c r="A4" s="4"/>
      <c r="B4" s="4"/>
      <c r="C4" s="4"/>
      <c r="D4" s="4"/>
      <c r="E4" s="4"/>
      <c r="F4" s="4"/>
      <c r="G4" s="4"/>
      <c r="H4" s="4"/>
      <c r="I4" s="4"/>
      <c r="J4" s="13"/>
      <c r="K4" s="13"/>
      <c r="L4" s="213" t="s">
        <v>185</v>
      </c>
      <c r="M4" s="214"/>
      <c r="N4" s="214"/>
      <c r="O4" s="214"/>
      <c r="P4" s="214"/>
      <c r="Q4" s="4"/>
    </row>
    <row r="5" spans="1:19" s="6" customFormat="1" ht="15.75" customHeight="1">
      <c r="A5" s="206" t="s">
        <v>12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4"/>
    </row>
    <row r="6" spans="1:19" s="6" customFormat="1" ht="19.5" customHeight="1">
      <c r="A6" s="207" t="s">
        <v>9</v>
      </c>
      <c r="B6" s="20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"/>
    </row>
    <row r="7" spans="1:19" s="6" customFormat="1" ht="11.25" customHeight="1">
      <c r="A7" s="209" t="s">
        <v>0</v>
      </c>
      <c r="B7" s="20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 t="s">
        <v>1</v>
      </c>
      <c r="Q7" s="4"/>
    </row>
    <row r="8" spans="1:19" s="21" customFormat="1" ht="15.75" customHeight="1">
      <c r="A8" s="202" t="s">
        <v>13</v>
      </c>
      <c r="B8" s="202" t="s">
        <v>14</v>
      </c>
      <c r="C8" s="202" t="s">
        <v>15</v>
      </c>
      <c r="D8" s="202" t="s">
        <v>16</v>
      </c>
      <c r="E8" s="210" t="s">
        <v>10</v>
      </c>
      <c r="F8" s="210"/>
      <c r="G8" s="210"/>
      <c r="H8" s="210"/>
      <c r="I8" s="210"/>
      <c r="J8" s="203" t="s">
        <v>3</v>
      </c>
      <c r="K8" s="203"/>
      <c r="L8" s="203"/>
      <c r="M8" s="203"/>
      <c r="N8" s="203"/>
      <c r="O8" s="203"/>
      <c r="P8" s="211" t="s">
        <v>17</v>
      </c>
      <c r="Q8" s="17"/>
    </row>
    <row r="9" spans="1:19" s="21" customFormat="1" ht="20.25" customHeight="1">
      <c r="A9" s="202"/>
      <c r="B9" s="202"/>
      <c r="C9" s="202"/>
      <c r="D9" s="202"/>
      <c r="E9" s="203" t="s">
        <v>4</v>
      </c>
      <c r="F9" s="204" t="s">
        <v>18</v>
      </c>
      <c r="G9" s="202" t="s">
        <v>19</v>
      </c>
      <c r="H9" s="202"/>
      <c r="I9" s="212" t="s">
        <v>20</v>
      </c>
      <c r="J9" s="203" t="str">
        <f>E9</f>
        <v>усього</v>
      </c>
      <c r="K9" s="204" t="s">
        <v>21</v>
      </c>
      <c r="L9" s="204" t="s">
        <v>18</v>
      </c>
      <c r="M9" s="202" t="s">
        <v>19</v>
      </c>
      <c r="N9" s="202"/>
      <c r="O9" s="204" t="s">
        <v>20</v>
      </c>
      <c r="P9" s="211"/>
      <c r="Q9" s="17"/>
    </row>
    <row r="10" spans="1:19" s="21" customFormat="1" ht="108.75" customHeight="1">
      <c r="A10" s="202"/>
      <c r="B10" s="202"/>
      <c r="C10" s="202"/>
      <c r="D10" s="202"/>
      <c r="E10" s="203"/>
      <c r="F10" s="204"/>
      <c r="G10" s="18" t="s">
        <v>22</v>
      </c>
      <c r="H10" s="18" t="s">
        <v>23</v>
      </c>
      <c r="I10" s="212"/>
      <c r="J10" s="203"/>
      <c r="K10" s="204"/>
      <c r="L10" s="204"/>
      <c r="M10" s="18" t="s">
        <v>22</v>
      </c>
      <c r="N10" s="18" t="s">
        <v>23</v>
      </c>
      <c r="O10" s="204"/>
      <c r="P10" s="211"/>
      <c r="Q10" s="17"/>
    </row>
    <row r="11" spans="1:19" s="21" customFormat="1" ht="15.75" customHeight="1">
      <c r="A11" s="18">
        <v>1</v>
      </c>
      <c r="B11" s="24">
        <v>2</v>
      </c>
      <c r="C11" s="24">
        <v>3</v>
      </c>
      <c r="D11" s="18">
        <v>4</v>
      </c>
      <c r="E11" s="18">
        <v>5</v>
      </c>
      <c r="F11" s="22">
        <v>6</v>
      </c>
      <c r="G11" s="18">
        <v>7</v>
      </c>
      <c r="H11" s="18">
        <v>8</v>
      </c>
      <c r="I11" s="23">
        <v>9</v>
      </c>
      <c r="J11" s="18">
        <v>10</v>
      </c>
      <c r="K11" s="22">
        <v>11</v>
      </c>
      <c r="L11" s="22">
        <v>12</v>
      </c>
      <c r="M11" s="18">
        <v>13</v>
      </c>
      <c r="N11" s="18">
        <v>14</v>
      </c>
      <c r="O11" s="22">
        <v>15</v>
      </c>
      <c r="P11" s="25">
        <v>16</v>
      </c>
      <c r="Q11" s="17"/>
    </row>
    <row r="12" spans="1:19" s="32" customFormat="1" ht="25.5" customHeight="1">
      <c r="A12" s="27" t="s">
        <v>24</v>
      </c>
      <c r="B12" s="28"/>
      <c r="C12" s="29"/>
      <c r="D12" s="30" t="s">
        <v>25</v>
      </c>
      <c r="E12" s="31">
        <f t="shared" ref="E12:P12" si="0">E13</f>
        <v>79633593</v>
      </c>
      <c r="F12" s="31">
        <f t="shared" si="0"/>
        <v>79633593</v>
      </c>
      <c r="G12" s="31">
        <f t="shared" si="0"/>
        <v>48866562</v>
      </c>
      <c r="H12" s="31">
        <f t="shared" si="0"/>
        <v>7818751</v>
      </c>
      <c r="I12" s="31">
        <f t="shared" si="0"/>
        <v>0</v>
      </c>
      <c r="J12" s="31">
        <f t="shared" si="0"/>
        <v>11506001</v>
      </c>
      <c r="K12" s="31">
        <f t="shared" si="0"/>
        <v>10762001</v>
      </c>
      <c r="L12" s="31">
        <f t="shared" si="0"/>
        <v>744000</v>
      </c>
      <c r="M12" s="31">
        <f t="shared" si="0"/>
        <v>1000</v>
      </c>
      <c r="N12" s="31">
        <f t="shared" si="0"/>
        <v>0</v>
      </c>
      <c r="O12" s="31">
        <f t="shared" si="0"/>
        <v>10762001</v>
      </c>
      <c r="P12" s="31">
        <f t="shared" si="0"/>
        <v>91139594</v>
      </c>
      <c r="Q12" s="26"/>
      <c r="S12" s="45"/>
    </row>
    <row r="13" spans="1:19" s="21" customFormat="1" ht="25.5" customHeight="1">
      <c r="A13" s="33" t="s">
        <v>26</v>
      </c>
      <c r="B13" s="34"/>
      <c r="C13" s="19"/>
      <c r="D13" s="35" t="s">
        <v>25</v>
      </c>
      <c r="E13" s="36">
        <f t="shared" ref="E13" si="1">E14+E17+E38+E43+E69+E73+E76+E79+E88</f>
        <v>79633593</v>
      </c>
      <c r="F13" s="137">
        <f>F14+F17+F38+F43+F69+F73+F76+F79+F88</f>
        <v>79633593</v>
      </c>
      <c r="G13" s="137">
        <f t="shared" ref="G13:P13" si="2">G14+G17+G38+G43+G69+G73+G76+G79+G88</f>
        <v>48866562</v>
      </c>
      <c r="H13" s="137">
        <f t="shared" si="2"/>
        <v>7818751</v>
      </c>
      <c r="I13" s="137">
        <f t="shared" si="2"/>
        <v>0</v>
      </c>
      <c r="J13" s="137">
        <f t="shared" si="2"/>
        <v>11506001</v>
      </c>
      <c r="K13" s="137">
        <f t="shared" si="2"/>
        <v>10762001</v>
      </c>
      <c r="L13" s="137">
        <f t="shared" si="2"/>
        <v>744000</v>
      </c>
      <c r="M13" s="137">
        <f t="shared" si="2"/>
        <v>1000</v>
      </c>
      <c r="N13" s="137">
        <f t="shared" si="2"/>
        <v>0</v>
      </c>
      <c r="O13" s="137">
        <f t="shared" si="2"/>
        <v>10762001</v>
      </c>
      <c r="P13" s="137">
        <f t="shared" si="2"/>
        <v>91139594</v>
      </c>
      <c r="Q13" s="137" t="e">
        <f>Q14+Q17+Q38+Q43+Q69+Q73+Q76+Q79+#REF!+#REF!+#REF!+Q88+#REF!</f>
        <v>#REF!</v>
      </c>
      <c r="R13" s="137" t="e">
        <f>R14+R17+R38+R43+R69+R73+R76+R79+#REF!+#REF!+#REF!+R88+#REF!</f>
        <v>#REF!</v>
      </c>
    </row>
    <row r="14" spans="1:19" s="21" customFormat="1" ht="16.899999999999999" customHeight="1">
      <c r="A14" s="33"/>
      <c r="B14" s="33" t="s">
        <v>27</v>
      </c>
      <c r="C14" s="19"/>
      <c r="D14" s="35" t="s">
        <v>28</v>
      </c>
      <c r="E14" s="36">
        <f>E15+E16</f>
        <v>14340925</v>
      </c>
      <c r="F14" s="137">
        <f t="shared" ref="F14:P14" si="3">F15+F16</f>
        <v>14340925</v>
      </c>
      <c r="G14" s="137">
        <f t="shared" si="3"/>
        <v>10465000</v>
      </c>
      <c r="H14" s="137">
        <f t="shared" si="3"/>
        <v>610000</v>
      </c>
      <c r="I14" s="137">
        <f t="shared" si="3"/>
        <v>0</v>
      </c>
      <c r="J14" s="137">
        <f t="shared" si="3"/>
        <v>0</v>
      </c>
      <c r="K14" s="137">
        <f t="shared" si="3"/>
        <v>0</v>
      </c>
      <c r="L14" s="137">
        <f t="shared" si="3"/>
        <v>0</v>
      </c>
      <c r="M14" s="137">
        <f t="shared" si="3"/>
        <v>0</v>
      </c>
      <c r="N14" s="137">
        <f t="shared" si="3"/>
        <v>0</v>
      </c>
      <c r="O14" s="137">
        <f t="shared" si="3"/>
        <v>0</v>
      </c>
      <c r="P14" s="137">
        <f t="shared" si="3"/>
        <v>14340925</v>
      </c>
      <c r="Q14" s="36" t="e">
        <f>#REF!+Q15</f>
        <v>#REF!</v>
      </c>
      <c r="R14" s="36" t="e">
        <f>#REF!+R15</f>
        <v>#REF!</v>
      </c>
    </row>
    <row r="15" spans="1:19" s="21" customFormat="1" ht="39" customHeight="1">
      <c r="A15" s="217" t="s">
        <v>29</v>
      </c>
      <c r="B15" s="18" t="s">
        <v>30</v>
      </c>
      <c r="C15" s="18" t="s">
        <v>31</v>
      </c>
      <c r="D15" s="37" t="s">
        <v>32</v>
      </c>
      <c r="E15" s="38">
        <f>F15</f>
        <v>14323925</v>
      </c>
      <c r="F15" s="39">
        <f>13579000+679925+10000+55000</f>
        <v>14323925</v>
      </c>
      <c r="G15" s="39">
        <v>10465000</v>
      </c>
      <c r="H15" s="39">
        <f>420000+90000+100000</f>
        <v>610000</v>
      </c>
      <c r="I15" s="38">
        <v>0</v>
      </c>
      <c r="J15" s="40">
        <f>K15</f>
        <v>0</v>
      </c>
      <c r="K15" s="41">
        <v>0</v>
      </c>
      <c r="L15" s="38">
        <v>0</v>
      </c>
      <c r="M15" s="38">
        <v>0</v>
      </c>
      <c r="N15" s="38">
        <v>0</v>
      </c>
      <c r="O15" s="38">
        <v>0</v>
      </c>
      <c r="P15" s="42">
        <f>E15+J15</f>
        <v>14323925</v>
      </c>
      <c r="Q15" s="17"/>
    </row>
    <row r="16" spans="1:19" s="21" customFormat="1" ht="30" customHeight="1">
      <c r="A16" s="135" t="s">
        <v>146</v>
      </c>
      <c r="B16" s="135" t="s">
        <v>140</v>
      </c>
      <c r="C16" s="140" t="s">
        <v>134</v>
      </c>
      <c r="D16" s="141" t="s">
        <v>147</v>
      </c>
      <c r="E16" s="138">
        <f>F16</f>
        <v>17000</v>
      </c>
      <c r="F16" s="131">
        <v>17000</v>
      </c>
      <c r="G16" s="156">
        <v>0</v>
      </c>
      <c r="H16" s="156">
        <v>0</v>
      </c>
      <c r="I16" s="138">
        <v>0</v>
      </c>
      <c r="J16" s="138">
        <v>0</v>
      </c>
      <c r="K16" s="156">
        <v>0</v>
      </c>
      <c r="L16" s="138">
        <v>0</v>
      </c>
      <c r="M16" s="138">
        <v>0</v>
      </c>
      <c r="N16" s="138">
        <v>0</v>
      </c>
      <c r="O16" s="138">
        <v>0</v>
      </c>
      <c r="P16" s="139">
        <f>E16+J16</f>
        <v>17000</v>
      </c>
      <c r="Q16" s="132"/>
    </row>
    <row r="17" spans="1:19" s="21" customFormat="1" ht="15" customHeight="1">
      <c r="A17" s="19"/>
      <c r="B17" s="19">
        <v>1000</v>
      </c>
      <c r="C17" s="19"/>
      <c r="D17" s="43" t="s">
        <v>33</v>
      </c>
      <c r="E17" s="44">
        <f>E18+E19+E23+E31+E34+E36</f>
        <v>48778185</v>
      </c>
      <c r="F17" s="44">
        <f t="shared" ref="F17:P17" si="4">F18+F19+F23+F31+F34+F36</f>
        <v>48778185</v>
      </c>
      <c r="G17" s="44">
        <f t="shared" si="4"/>
        <v>34364562</v>
      </c>
      <c r="H17" s="44">
        <f t="shared" si="4"/>
        <v>4681784</v>
      </c>
      <c r="I17" s="44">
        <f t="shared" si="4"/>
        <v>0</v>
      </c>
      <c r="J17" s="44">
        <f t="shared" si="4"/>
        <v>5439359</v>
      </c>
      <c r="K17" s="44">
        <f t="shared" si="4"/>
        <v>4819359</v>
      </c>
      <c r="L17" s="44">
        <f t="shared" si="4"/>
        <v>620000</v>
      </c>
      <c r="M17" s="44">
        <f t="shared" si="4"/>
        <v>0</v>
      </c>
      <c r="N17" s="44">
        <f t="shared" si="4"/>
        <v>0</v>
      </c>
      <c r="O17" s="44">
        <f t="shared" si="4"/>
        <v>4819359</v>
      </c>
      <c r="P17" s="44">
        <f t="shared" si="4"/>
        <v>54217544</v>
      </c>
      <c r="Q17" s="17"/>
      <c r="S17" s="45"/>
    </row>
    <row r="18" spans="1:19" s="21" customFormat="1" ht="21" customHeight="1">
      <c r="A18" s="46" t="s">
        <v>34</v>
      </c>
      <c r="B18" s="46" t="s">
        <v>35</v>
      </c>
      <c r="C18" s="46" t="s">
        <v>36</v>
      </c>
      <c r="D18" s="47" t="s">
        <v>37</v>
      </c>
      <c r="E18" s="146">
        <f>F18</f>
        <v>11395580</v>
      </c>
      <c r="F18" s="53">
        <f>10880580+960000+15000-400000-60000</f>
        <v>11395580</v>
      </c>
      <c r="G18" s="53">
        <f>7931000+300000</f>
        <v>8231000</v>
      </c>
      <c r="H18" s="53">
        <f>672000+540000+200000-400000-60000</f>
        <v>952000</v>
      </c>
      <c r="I18" s="147">
        <v>0</v>
      </c>
      <c r="J18" s="146">
        <f>L18+K18</f>
        <v>3285000</v>
      </c>
      <c r="K18" s="146">
        <f>50000+2925000</f>
        <v>2975000</v>
      </c>
      <c r="L18" s="53">
        <f>300000+10000</f>
        <v>310000</v>
      </c>
      <c r="M18" s="146">
        <v>0</v>
      </c>
      <c r="N18" s="146">
        <v>0</v>
      </c>
      <c r="O18" s="146">
        <f t="shared" ref="O18:O19" si="5">K18</f>
        <v>2975000</v>
      </c>
      <c r="P18" s="50">
        <f>E18+J18</f>
        <v>14680580</v>
      </c>
      <c r="Q18" s="17"/>
    </row>
    <row r="19" spans="1:19" s="21" customFormat="1" ht="36" customHeight="1">
      <c r="A19" s="46" t="s">
        <v>39</v>
      </c>
      <c r="B19" s="46" t="s">
        <v>40</v>
      </c>
      <c r="C19" s="46" t="s">
        <v>41</v>
      </c>
      <c r="D19" s="47" t="s">
        <v>165</v>
      </c>
      <c r="E19" s="48">
        <f>E20+E22+E21</f>
        <v>14966013</v>
      </c>
      <c r="F19" s="143">
        <f t="shared" ref="F19:P19" si="6">F20+F22+F21</f>
        <v>14966013</v>
      </c>
      <c r="G19" s="143">
        <f t="shared" si="6"/>
        <v>7807400</v>
      </c>
      <c r="H19" s="143">
        <f t="shared" si="6"/>
        <v>3675000</v>
      </c>
      <c r="I19" s="143">
        <f t="shared" si="6"/>
        <v>0</v>
      </c>
      <c r="J19" s="143">
        <f t="shared" si="6"/>
        <v>2154359</v>
      </c>
      <c r="K19" s="143">
        <f t="shared" si="6"/>
        <v>1844359</v>
      </c>
      <c r="L19" s="143">
        <f t="shared" si="6"/>
        <v>310000</v>
      </c>
      <c r="M19" s="143">
        <f t="shared" si="6"/>
        <v>0</v>
      </c>
      <c r="N19" s="143">
        <f t="shared" si="6"/>
        <v>0</v>
      </c>
      <c r="O19" s="146">
        <f t="shared" si="5"/>
        <v>1844359</v>
      </c>
      <c r="P19" s="143">
        <f t="shared" si="6"/>
        <v>17120372</v>
      </c>
      <c r="Q19" s="17"/>
    </row>
    <row r="20" spans="1:19" s="21" customFormat="1" ht="22.5" customHeight="1">
      <c r="A20" s="18"/>
      <c r="B20" s="18"/>
      <c r="C20" s="18"/>
      <c r="D20" s="51" t="s">
        <v>38</v>
      </c>
      <c r="E20" s="52">
        <f>F20</f>
        <v>14719213</v>
      </c>
      <c r="F20" s="53">
        <f>12035390+2073823+350000-650000+450000+400000+60000</f>
        <v>14719213</v>
      </c>
      <c r="G20" s="53">
        <v>7621500</v>
      </c>
      <c r="H20" s="53">
        <f>2145000+500000+200000+350000+400000+60000</f>
        <v>3655000</v>
      </c>
      <c r="I20" s="54">
        <v>0</v>
      </c>
      <c r="J20" s="52">
        <f>K20+L20</f>
        <v>2154359</v>
      </c>
      <c r="K20" s="53">
        <f>934359+650000+260000</f>
        <v>1844359</v>
      </c>
      <c r="L20" s="53">
        <v>310000</v>
      </c>
      <c r="M20" s="52">
        <v>0</v>
      </c>
      <c r="N20" s="52">
        <v>0</v>
      </c>
      <c r="O20" s="52">
        <f>K20</f>
        <v>1844359</v>
      </c>
      <c r="P20" s="55">
        <f>E20+J20</f>
        <v>16873572</v>
      </c>
      <c r="Q20" s="17"/>
    </row>
    <row r="21" spans="1:19" s="21" customFormat="1" ht="101.25">
      <c r="A21" s="173"/>
      <c r="B21" s="173"/>
      <c r="C21" s="173"/>
      <c r="D21" s="145" t="s">
        <v>167</v>
      </c>
      <c r="E21" s="146">
        <f>F21</f>
        <v>20000</v>
      </c>
      <c r="F21" s="183">
        <f>H21</f>
        <v>20000</v>
      </c>
      <c r="G21" s="146">
        <v>0</v>
      </c>
      <c r="H21" s="53">
        <v>20000</v>
      </c>
      <c r="I21" s="147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55">
        <f>E21+J21</f>
        <v>20000</v>
      </c>
      <c r="Q21" s="134"/>
    </row>
    <row r="22" spans="1:19" s="61" customFormat="1" ht="68.25" customHeight="1">
      <c r="A22" s="57"/>
      <c r="B22" s="57"/>
      <c r="C22" s="57"/>
      <c r="D22" s="58" t="s">
        <v>42</v>
      </c>
      <c r="E22" s="59">
        <f>F22</f>
        <v>226800</v>
      </c>
      <c r="F22" s="130">
        <v>226800</v>
      </c>
      <c r="G22" s="60">
        <v>185900</v>
      </c>
      <c r="H22" s="52">
        <v>0</v>
      </c>
      <c r="I22" s="54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5">
        <f>E22+J22</f>
        <v>226800</v>
      </c>
      <c r="Q22" s="56"/>
    </row>
    <row r="23" spans="1:19" s="21" customFormat="1" ht="34.5" customHeight="1">
      <c r="A23" s="46" t="s">
        <v>43</v>
      </c>
      <c r="B23" s="46" t="s">
        <v>44</v>
      </c>
      <c r="C23" s="46" t="s">
        <v>41</v>
      </c>
      <c r="D23" s="47" t="s">
        <v>166</v>
      </c>
      <c r="E23" s="146">
        <f>F23</f>
        <v>21555900</v>
      </c>
      <c r="F23" s="60">
        <v>21555900</v>
      </c>
      <c r="G23" s="60">
        <v>17700400</v>
      </c>
      <c r="H23" s="146">
        <v>0</v>
      </c>
      <c r="I23" s="147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55">
        <f>E23+J23</f>
        <v>21555900</v>
      </c>
      <c r="Q23" s="17"/>
    </row>
    <row r="24" spans="1:19" s="21" customFormat="1" ht="0.75" customHeight="1">
      <c r="A24" s="18"/>
      <c r="B24" s="18"/>
      <c r="C24" s="18"/>
      <c r="D24" s="51"/>
      <c r="E24" s="52"/>
      <c r="F24" s="52"/>
      <c r="G24" s="52"/>
      <c r="H24" s="52"/>
      <c r="I24" s="54"/>
      <c r="J24" s="52"/>
      <c r="K24" s="52"/>
      <c r="L24" s="52"/>
      <c r="M24" s="52"/>
      <c r="N24" s="52"/>
      <c r="O24" s="52"/>
      <c r="P24" s="55"/>
      <c r="Q24" s="17"/>
    </row>
    <row r="25" spans="1:19" s="21" customFormat="1" ht="29.25" hidden="1" customHeight="1">
      <c r="A25" s="18"/>
      <c r="B25" s="18"/>
      <c r="C25" s="18"/>
      <c r="D25" s="51"/>
      <c r="E25" s="52"/>
      <c r="F25" s="52"/>
      <c r="G25" s="52"/>
      <c r="H25" s="52"/>
      <c r="I25" s="62"/>
      <c r="J25" s="63"/>
      <c r="K25" s="63"/>
      <c r="L25" s="63"/>
      <c r="M25" s="63"/>
      <c r="N25" s="63"/>
      <c r="O25" s="63"/>
      <c r="P25" s="64"/>
      <c r="Q25" s="17"/>
    </row>
    <row r="26" spans="1:19" s="21" customFormat="1" ht="30" hidden="1" customHeight="1">
      <c r="A26" s="18"/>
      <c r="B26" s="18"/>
      <c r="C26" s="18"/>
      <c r="D26" s="51"/>
      <c r="E26" s="52"/>
      <c r="F26" s="52"/>
      <c r="G26" s="52"/>
      <c r="H26" s="54"/>
      <c r="I26" s="52"/>
      <c r="J26" s="52"/>
      <c r="K26" s="52"/>
      <c r="L26" s="52"/>
      <c r="M26" s="52"/>
      <c r="N26" s="52"/>
      <c r="O26" s="52"/>
      <c r="P26" s="64"/>
      <c r="Q26" s="17"/>
    </row>
    <row r="27" spans="1:19" s="21" customFormat="1" ht="34.15" customHeight="1">
      <c r="A27" s="202" t="s">
        <v>45</v>
      </c>
      <c r="B27" s="202" t="s">
        <v>46</v>
      </c>
      <c r="C27" s="202" t="s">
        <v>15</v>
      </c>
      <c r="D27" s="202" t="s">
        <v>47</v>
      </c>
      <c r="E27" s="203" t="s">
        <v>10</v>
      </c>
      <c r="F27" s="203"/>
      <c r="G27" s="203"/>
      <c r="H27" s="203"/>
      <c r="I27" s="203"/>
      <c r="J27" s="203" t="s">
        <v>3</v>
      </c>
      <c r="K27" s="203"/>
      <c r="L27" s="203"/>
      <c r="M27" s="203"/>
      <c r="N27" s="203"/>
      <c r="O27" s="203"/>
      <c r="P27" s="203" t="s">
        <v>17</v>
      </c>
      <c r="Q27" s="17"/>
    </row>
    <row r="28" spans="1:19" s="21" customFormat="1" ht="58.15" customHeight="1">
      <c r="A28" s="202"/>
      <c r="B28" s="202"/>
      <c r="C28" s="202"/>
      <c r="D28" s="202"/>
      <c r="E28" s="203" t="s">
        <v>2</v>
      </c>
      <c r="F28" s="204" t="s">
        <v>18</v>
      </c>
      <c r="G28" s="202" t="s">
        <v>19</v>
      </c>
      <c r="H28" s="202"/>
      <c r="I28" s="204" t="s">
        <v>20</v>
      </c>
      <c r="J28" s="203" t="s">
        <v>2</v>
      </c>
      <c r="K28" s="204" t="s">
        <v>21</v>
      </c>
      <c r="L28" s="204" t="s">
        <v>18</v>
      </c>
      <c r="M28" s="202" t="s">
        <v>19</v>
      </c>
      <c r="N28" s="202"/>
      <c r="O28" s="204" t="s">
        <v>20</v>
      </c>
      <c r="P28" s="203"/>
      <c r="Q28" s="17"/>
    </row>
    <row r="29" spans="1:19" s="21" customFormat="1" ht="58.15" customHeight="1">
      <c r="A29" s="202"/>
      <c r="B29" s="202"/>
      <c r="C29" s="202"/>
      <c r="D29" s="202"/>
      <c r="E29" s="203"/>
      <c r="F29" s="204"/>
      <c r="G29" s="18" t="s">
        <v>22</v>
      </c>
      <c r="H29" s="18" t="s">
        <v>23</v>
      </c>
      <c r="I29" s="204"/>
      <c r="J29" s="203"/>
      <c r="K29" s="204"/>
      <c r="L29" s="204"/>
      <c r="M29" s="18" t="s">
        <v>22</v>
      </c>
      <c r="N29" s="18" t="s">
        <v>23</v>
      </c>
      <c r="O29" s="204"/>
      <c r="P29" s="203"/>
      <c r="Q29" s="17"/>
    </row>
    <row r="30" spans="1:19" s="21" customFormat="1" ht="17.25" customHeight="1">
      <c r="A30" s="18">
        <v>1</v>
      </c>
      <c r="B30" s="24">
        <v>2</v>
      </c>
      <c r="C30" s="24">
        <v>3</v>
      </c>
      <c r="D30" s="18">
        <v>4</v>
      </c>
      <c r="E30" s="19">
        <v>5</v>
      </c>
      <c r="F30" s="22">
        <v>6</v>
      </c>
      <c r="G30" s="18">
        <v>7</v>
      </c>
      <c r="H30" s="65">
        <v>8</v>
      </c>
      <c r="I30" s="66">
        <v>9</v>
      </c>
      <c r="J30" s="65">
        <v>10</v>
      </c>
      <c r="K30" s="67">
        <v>11</v>
      </c>
      <c r="L30" s="67">
        <v>12</v>
      </c>
      <c r="M30" s="65">
        <v>13</v>
      </c>
      <c r="N30" s="65">
        <v>14</v>
      </c>
      <c r="O30" s="67">
        <v>15</v>
      </c>
      <c r="P30" s="20">
        <v>16</v>
      </c>
      <c r="Q30" s="17"/>
    </row>
    <row r="31" spans="1:19" s="21" customFormat="1" ht="27" customHeight="1">
      <c r="A31" s="46" t="s">
        <v>48</v>
      </c>
      <c r="B31" s="18">
        <v>1160</v>
      </c>
      <c r="C31" s="46" t="s">
        <v>49</v>
      </c>
      <c r="D31" s="47" t="s">
        <v>50</v>
      </c>
      <c r="E31" s="52">
        <f t="shared" ref="E31:E33" si="7">F31</f>
        <v>805857</v>
      </c>
      <c r="F31" s="68">
        <f>F32+F33</f>
        <v>805857</v>
      </c>
      <c r="G31" s="68">
        <f>G32+G33</f>
        <v>581216</v>
      </c>
      <c r="H31" s="68">
        <f>H32+H33</f>
        <v>54784</v>
      </c>
      <c r="I31" s="52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69">
        <f>J31+E31</f>
        <v>805857</v>
      </c>
      <c r="Q31" s="17"/>
    </row>
    <row r="32" spans="1:19" s="73" customFormat="1" ht="27" customHeight="1">
      <c r="A32" s="71"/>
      <c r="B32" s="22"/>
      <c r="C32" s="71"/>
      <c r="D32" s="51" t="str">
        <f>D20</f>
        <v>в т.ч.  за рахунок коштів місцевого бюджету</v>
      </c>
      <c r="E32" s="52">
        <f t="shared" si="7"/>
        <v>265000</v>
      </c>
      <c r="F32" s="53">
        <v>265000</v>
      </c>
      <c r="G32" s="72">
        <v>178143</v>
      </c>
      <c r="H32" s="53">
        <f>10000+15000</f>
        <v>25000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64">
        <f>J32+E32</f>
        <v>265000</v>
      </c>
      <c r="Q32" s="70"/>
    </row>
    <row r="33" spans="1:18" s="73" customFormat="1" ht="22.5" customHeight="1">
      <c r="A33" s="71"/>
      <c r="B33" s="22"/>
      <c r="C33" s="71"/>
      <c r="D33" s="51" t="s">
        <v>51</v>
      </c>
      <c r="E33" s="59">
        <f t="shared" si="7"/>
        <v>540857</v>
      </c>
      <c r="F33" s="60">
        <v>540857</v>
      </c>
      <c r="G33" s="157">
        <v>403073</v>
      </c>
      <c r="H33" s="60">
        <v>29784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f>J33+E33</f>
        <v>540857</v>
      </c>
      <c r="Q33" s="70"/>
    </row>
    <row r="34" spans="1:18" s="21" customFormat="1" ht="44.25" customHeight="1">
      <c r="A34" s="46" t="s">
        <v>52</v>
      </c>
      <c r="B34" s="18">
        <v>1200</v>
      </c>
      <c r="C34" s="46" t="s">
        <v>49</v>
      </c>
      <c r="D34" s="47" t="s">
        <v>53</v>
      </c>
      <c r="E34" s="74">
        <f t="shared" ref="E34:E35" si="8">F34</f>
        <v>41011</v>
      </c>
      <c r="F34" s="74">
        <f>F35</f>
        <v>41011</v>
      </c>
      <c r="G34" s="178">
        <f>G35</f>
        <v>33215</v>
      </c>
      <c r="H34" s="75">
        <f>H35</f>
        <v>0</v>
      </c>
      <c r="I34" s="75">
        <f t="shared" ref="I34:O34" si="9">I35</f>
        <v>0</v>
      </c>
      <c r="J34" s="75">
        <f t="shared" si="9"/>
        <v>0</v>
      </c>
      <c r="K34" s="75">
        <f t="shared" si="9"/>
        <v>0</v>
      </c>
      <c r="L34" s="75">
        <f t="shared" si="9"/>
        <v>0</v>
      </c>
      <c r="M34" s="75">
        <f t="shared" si="9"/>
        <v>0</v>
      </c>
      <c r="N34" s="75">
        <f t="shared" si="9"/>
        <v>0</v>
      </c>
      <c r="O34" s="75">
        <f t="shared" si="9"/>
        <v>0</v>
      </c>
      <c r="P34" s="50">
        <f>E34+J34</f>
        <v>41011</v>
      </c>
      <c r="Q34" s="17"/>
    </row>
    <row r="35" spans="1:18" s="21" customFormat="1" ht="54.75" customHeight="1">
      <c r="A35" s="18"/>
      <c r="B35" s="18"/>
      <c r="C35" s="18"/>
      <c r="D35" s="76" t="s">
        <v>54</v>
      </c>
      <c r="E35" s="146">
        <f t="shared" si="8"/>
        <v>41011</v>
      </c>
      <c r="F35" s="197">
        <v>41011</v>
      </c>
      <c r="G35" s="197">
        <v>33215</v>
      </c>
      <c r="H35" s="75">
        <f t="shared" ref="H35:O35" si="10">H38</f>
        <v>0</v>
      </c>
      <c r="I35" s="75">
        <f t="shared" si="10"/>
        <v>0</v>
      </c>
      <c r="J35" s="75">
        <f t="shared" si="10"/>
        <v>0</v>
      </c>
      <c r="K35" s="75">
        <f t="shared" si="10"/>
        <v>0</v>
      </c>
      <c r="L35" s="75">
        <f t="shared" si="10"/>
        <v>0</v>
      </c>
      <c r="M35" s="75">
        <f t="shared" si="10"/>
        <v>0</v>
      </c>
      <c r="N35" s="75">
        <f t="shared" si="10"/>
        <v>0</v>
      </c>
      <c r="O35" s="75">
        <f t="shared" si="10"/>
        <v>0</v>
      </c>
      <c r="P35" s="50">
        <f>E35+J35</f>
        <v>41011</v>
      </c>
      <c r="Q35" s="17"/>
    </row>
    <row r="36" spans="1:18" s="21" customFormat="1" ht="63.75" customHeight="1">
      <c r="A36" s="193" t="s">
        <v>179</v>
      </c>
      <c r="B36" s="193" t="s">
        <v>180</v>
      </c>
      <c r="C36" s="193" t="s">
        <v>49</v>
      </c>
      <c r="D36" s="195" t="s">
        <v>181</v>
      </c>
      <c r="E36" s="146">
        <f>E37</f>
        <v>13824</v>
      </c>
      <c r="F36" s="198">
        <f>F37</f>
        <v>13824</v>
      </c>
      <c r="G36" s="198">
        <f>G37</f>
        <v>11331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144">
        <f t="shared" ref="P36:P37" si="11">E36+J36</f>
        <v>13824</v>
      </c>
      <c r="Q36" s="134">
        <v>13824</v>
      </c>
    </row>
    <row r="37" spans="1:18" s="21" customFormat="1" ht="71.25" customHeight="1">
      <c r="A37" s="193" t="s">
        <v>182</v>
      </c>
      <c r="B37" s="193" t="s">
        <v>182</v>
      </c>
      <c r="C37" s="193" t="s">
        <v>182</v>
      </c>
      <c r="D37" s="76" t="s">
        <v>183</v>
      </c>
      <c r="E37" s="146">
        <f>F37</f>
        <v>13824</v>
      </c>
      <c r="F37" s="194">
        <v>13824</v>
      </c>
      <c r="G37" s="199">
        <v>11331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144">
        <f t="shared" si="11"/>
        <v>13824</v>
      </c>
      <c r="Q37" s="134">
        <v>13824</v>
      </c>
    </row>
    <row r="38" spans="1:18" s="21" customFormat="1" ht="16.149999999999999" customHeight="1">
      <c r="A38" s="19"/>
      <c r="B38" s="19">
        <v>2000</v>
      </c>
      <c r="C38" s="19"/>
      <c r="D38" s="78" t="s">
        <v>55</v>
      </c>
      <c r="E38" s="79">
        <f>E39+E42</f>
        <v>1738000</v>
      </c>
      <c r="F38" s="151">
        <f t="shared" ref="F38:P38" si="12">F39+F42</f>
        <v>1738000</v>
      </c>
      <c r="G38" s="151">
        <f t="shared" si="12"/>
        <v>0</v>
      </c>
      <c r="H38" s="151">
        <f t="shared" si="12"/>
        <v>0</v>
      </c>
      <c r="I38" s="151">
        <f t="shared" si="12"/>
        <v>0</v>
      </c>
      <c r="J38" s="151">
        <f t="shared" si="12"/>
        <v>0</v>
      </c>
      <c r="K38" s="151">
        <f t="shared" si="12"/>
        <v>0</v>
      </c>
      <c r="L38" s="151">
        <f t="shared" si="12"/>
        <v>0</v>
      </c>
      <c r="M38" s="151">
        <f t="shared" si="12"/>
        <v>0</v>
      </c>
      <c r="N38" s="151">
        <f t="shared" si="12"/>
        <v>0</v>
      </c>
      <c r="O38" s="151">
        <f t="shared" si="12"/>
        <v>0</v>
      </c>
      <c r="P38" s="151">
        <f t="shared" si="12"/>
        <v>1738000</v>
      </c>
      <c r="Q38" s="17"/>
    </row>
    <row r="39" spans="1:18" s="21" customFormat="1" ht="42.75" customHeight="1">
      <c r="A39" s="46" t="s">
        <v>56</v>
      </c>
      <c r="B39" s="18">
        <v>2111</v>
      </c>
      <c r="C39" s="18" t="s">
        <v>57</v>
      </c>
      <c r="D39" s="47" t="s">
        <v>58</v>
      </c>
      <c r="E39" s="48">
        <f>F39</f>
        <v>1388000</v>
      </c>
      <c r="F39" s="48">
        <f>F40+F41</f>
        <v>1388000</v>
      </c>
      <c r="G39" s="48">
        <f t="shared" ref="G39:L39" si="13">G40</f>
        <v>0</v>
      </c>
      <c r="H39" s="48">
        <f t="shared" si="13"/>
        <v>0</v>
      </c>
      <c r="I39" s="48">
        <f t="shared" si="13"/>
        <v>0</v>
      </c>
      <c r="J39" s="48">
        <f t="shared" si="13"/>
        <v>0</v>
      </c>
      <c r="K39" s="48">
        <f t="shared" si="13"/>
        <v>0</v>
      </c>
      <c r="L39" s="48">
        <f t="shared" si="13"/>
        <v>0</v>
      </c>
      <c r="M39" s="48">
        <f t="shared" ref="M39:O39" si="14">M40</f>
        <v>0</v>
      </c>
      <c r="N39" s="48">
        <f t="shared" si="14"/>
        <v>0</v>
      </c>
      <c r="O39" s="48">
        <f t="shared" si="14"/>
        <v>0</v>
      </c>
      <c r="P39" s="50">
        <f t="shared" ref="P39:P42" si="15">E39+J39</f>
        <v>1388000</v>
      </c>
      <c r="Q39" s="17"/>
    </row>
    <row r="40" spans="1:18" s="21" customFormat="1" ht="27" customHeight="1">
      <c r="A40" s="18"/>
      <c r="B40" s="18"/>
      <c r="C40" s="18"/>
      <c r="D40" s="51" t="s">
        <v>38</v>
      </c>
      <c r="E40" s="52">
        <f>F40</f>
        <v>1338000</v>
      </c>
      <c r="F40" s="53">
        <f>1125000+43000+170000</f>
        <v>1338000</v>
      </c>
      <c r="G40" s="52">
        <v>0</v>
      </c>
      <c r="H40" s="52">
        <v>0</v>
      </c>
      <c r="I40" s="54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5">
        <f t="shared" si="15"/>
        <v>1338000</v>
      </c>
      <c r="Q40" s="17"/>
    </row>
    <row r="41" spans="1:18" s="84" customFormat="1" ht="79.5" customHeight="1">
      <c r="A41" s="81"/>
      <c r="B41" s="81"/>
      <c r="C41" s="81"/>
      <c r="D41" s="58" t="str">
        <f>D22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E41" s="59">
        <f>F41</f>
        <v>50000</v>
      </c>
      <c r="F41" s="60">
        <v>50000</v>
      </c>
      <c r="G41" s="59">
        <v>0</v>
      </c>
      <c r="H41" s="59">
        <v>0</v>
      </c>
      <c r="I41" s="82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83">
        <f t="shared" si="15"/>
        <v>50000</v>
      </c>
      <c r="Q41" s="80"/>
    </row>
    <row r="42" spans="1:18" s="84" customFormat="1" ht="21" customHeight="1">
      <c r="A42" s="85" t="s">
        <v>59</v>
      </c>
      <c r="B42" s="81">
        <v>2144</v>
      </c>
      <c r="C42" s="85" t="s">
        <v>60</v>
      </c>
      <c r="D42" s="86" t="s">
        <v>61</v>
      </c>
      <c r="E42" s="59">
        <f>F42</f>
        <v>350000</v>
      </c>
      <c r="F42" s="60">
        <f>200000+150000</f>
        <v>350000</v>
      </c>
      <c r="G42" s="154">
        <v>0</v>
      </c>
      <c r="H42" s="154">
        <v>0</v>
      </c>
      <c r="I42" s="158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83">
        <f t="shared" si="15"/>
        <v>350000</v>
      </c>
      <c r="Q42" s="80"/>
    </row>
    <row r="43" spans="1:18" s="90" customFormat="1" ht="30" customHeight="1">
      <c r="A43" s="87"/>
      <c r="B43" s="88">
        <v>3000</v>
      </c>
      <c r="C43" s="88"/>
      <c r="D43" s="78" t="s">
        <v>62</v>
      </c>
      <c r="E43" s="89">
        <f>E49+E50+E44+E57+E61+E62+E58+E51+E53+E60+E56</f>
        <v>3842254</v>
      </c>
      <c r="F43" s="89">
        <f>F49+F50+F44+F57+F61+F62+F58+F51+F53+F60+F56</f>
        <v>3842254</v>
      </c>
      <c r="G43" s="89">
        <f t="shared" ref="G43:O43" si="16">G49+G50+G44+G57+G61+G62+G58+G51+G53+G60</f>
        <v>1902000</v>
      </c>
      <c r="H43" s="89">
        <f t="shared" si="16"/>
        <v>30000</v>
      </c>
      <c r="I43" s="89">
        <f t="shared" si="16"/>
        <v>0</v>
      </c>
      <c r="J43" s="89">
        <f t="shared" si="16"/>
        <v>2000</v>
      </c>
      <c r="K43" s="89">
        <f t="shared" si="16"/>
        <v>0</v>
      </c>
      <c r="L43" s="89">
        <f t="shared" si="16"/>
        <v>2000</v>
      </c>
      <c r="M43" s="89">
        <f t="shared" si="16"/>
        <v>0</v>
      </c>
      <c r="N43" s="89">
        <f t="shared" si="16"/>
        <v>0</v>
      </c>
      <c r="O43" s="89">
        <f t="shared" si="16"/>
        <v>0</v>
      </c>
      <c r="P43" s="89">
        <f>P49+P50+P44+P57+P61+P62+P58+P51+P53+P60+P56</f>
        <v>3844254</v>
      </c>
      <c r="Q43" s="89" t="e">
        <f>#REF!+Q57+#REF!+Q58+Q51+Q53</f>
        <v>#REF!</v>
      </c>
      <c r="R43" s="89" t="e">
        <f>#REF!+R57+#REF!+R58+R51+R53</f>
        <v>#REF!</v>
      </c>
    </row>
    <row r="44" spans="1:18" s="21" customFormat="1" ht="23.45" customHeight="1">
      <c r="A44" s="46" t="s">
        <v>63</v>
      </c>
      <c r="B44" s="46" t="s">
        <v>64</v>
      </c>
      <c r="C44" s="46" t="s">
        <v>65</v>
      </c>
      <c r="D44" s="47" t="s">
        <v>66</v>
      </c>
      <c r="E44" s="52">
        <f t="shared" ref="E44:E57" si="17">F44</f>
        <v>18000</v>
      </c>
      <c r="F44" s="53">
        <v>18000</v>
      </c>
      <c r="G44" s="52">
        <v>0</v>
      </c>
      <c r="H44" s="52">
        <v>0</v>
      </c>
      <c r="I44" s="54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0">
        <f t="shared" ref="P44:P60" si="18">E44+J44</f>
        <v>18000</v>
      </c>
      <c r="Q44" s="17"/>
    </row>
    <row r="45" spans="1:18" s="21" customFormat="1" ht="34.15" customHeight="1">
      <c r="A45" s="202" t="s">
        <v>45</v>
      </c>
      <c r="B45" s="202" t="s">
        <v>46</v>
      </c>
      <c r="C45" s="202" t="s">
        <v>15</v>
      </c>
      <c r="D45" s="202" t="s">
        <v>47</v>
      </c>
      <c r="E45" s="203" t="s">
        <v>10</v>
      </c>
      <c r="F45" s="203"/>
      <c r="G45" s="203"/>
      <c r="H45" s="203"/>
      <c r="I45" s="203"/>
      <c r="J45" s="203" t="s">
        <v>3</v>
      </c>
      <c r="K45" s="203"/>
      <c r="L45" s="203"/>
      <c r="M45" s="203"/>
      <c r="N45" s="203"/>
      <c r="O45" s="203"/>
      <c r="P45" s="203" t="s">
        <v>17</v>
      </c>
      <c r="Q45" s="134"/>
    </row>
    <row r="46" spans="1:18" s="21" customFormat="1" ht="58.15" customHeight="1">
      <c r="A46" s="202"/>
      <c r="B46" s="202"/>
      <c r="C46" s="202"/>
      <c r="D46" s="202"/>
      <c r="E46" s="203" t="s">
        <v>2</v>
      </c>
      <c r="F46" s="204" t="s">
        <v>18</v>
      </c>
      <c r="G46" s="202" t="s">
        <v>19</v>
      </c>
      <c r="H46" s="202"/>
      <c r="I46" s="204" t="s">
        <v>20</v>
      </c>
      <c r="J46" s="203" t="s">
        <v>2</v>
      </c>
      <c r="K46" s="204" t="s">
        <v>21</v>
      </c>
      <c r="L46" s="204" t="s">
        <v>18</v>
      </c>
      <c r="M46" s="202" t="s">
        <v>19</v>
      </c>
      <c r="N46" s="202"/>
      <c r="O46" s="204" t="s">
        <v>20</v>
      </c>
      <c r="P46" s="203"/>
      <c r="Q46" s="134"/>
    </row>
    <row r="47" spans="1:18" s="21" customFormat="1" ht="42" customHeight="1">
      <c r="A47" s="202"/>
      <c r="B47" s="202"/>
      <c r="C47" s="202"/>
      <c r="D47" s="202"/>
      <c r="E47" s="203"/>
      <c r="F47" s="204"/>
      <c r="G47" s="172" t="s">
        <v>22</v>
      </c>
      <c r="H47" s="172" t="s">
        <v>23</v>
      </c>
      <c r="I47" s="204"/>
      <c r="J47" s="203"/>
      <c r="K47" s="204"/>
      <c r="L47" s="204"/>
      <c r="M47" s="172" t="s">
        <v>22</v>
      </c>
      <c r="N47" s="172" t="s">
        <v>23</v>
      </c>
      <c r="O47" s="204"/>
      <c r="P47" s="203"/>
      <c r="Q47" s="134"/>
    </row>
    <row r="48" spans="1:18" s="21" customFormat="1" ht="19.5" customHeight="1">
      <c r="A48" s="172">
        <v>1</v>
      </c>
      <c r="B48" s="24">
        <v>2</v>
      </c>
      <c r="C48" s="24">
        <v>3</v>
      </c>
      <c r="D48" s="172">
        <v>4</v>
      </c>
      <c r="E48" s="169">
        <v>5</v>
      </c>
      <c r="F48" s="171">
        <v>6</v>
      </c>
      <c r="G48" s="172">
        <v>7</v>
      </c>
      <c r="H48" s="65">
        <v>8</v>
      </c>
      <c r="I48" s="66">
        <v>9</v>
      </c>
      <c r="J48" s="65">
        <v>10</v>
      </c>
      <c r="K48" s="67">
        <v>11</v>
      </c>
      <c r="L48" s="67">
        <v>12</v>
      </c>
      <c r="M48" s="65">
        <v>13</v>
      </c>
      <c r="N48" s="65">
        <v>14</v>
      </c>
      <c r="O48" s="67">
        <v>15</v>
      </c>
      <c r="P48" s="170">
        <v>16</v>
      </c>
      <c r="Q48" s="134"/>
    </row>
    <row r="49" spans="1:17" s="21" customFormat="1" ht="34.5" customHeight="1">
      <c r="A49" s="46" t="s">
        <v>67</v>
      </c>
      <c r="B49" s="46" t="s">
        <v>68</v>
      </c>
      <c r="C49" s="46" t="s">
        <v>65</v>
      </c>
      <c r="D49" s="47" t="s">
        <v>69</v>
      </c>
      <c r="E49" s="52">
        <f t="shared" si="17"/>
        <v>200000</v>
      </c>
      <c r="F49" s="53">
        <v>200000</v>
      </c>
      <c r="G49" s="52">
        <v>0</v>
      </c>
      <c r="H49" s="52">
        <v>0</v>
      </c>
      <c r="I49" s="54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0">
        <f t="shared" si="18"/>
        <v>200000</v>
      </c>
      <c r="Q49" s="17"/>
    </row>
    <row r="50" spans="1:17" s="21" customFormat="1" ht="48.75" customHeight="1">
      <c r="A50" s="46" t="s">
        <v>70</v>
      </c>
      <c r="B50" s="46" t="s">
        <v>71</v>
      </c>
      <c r="C50" s="46" t="s">
        <v>65</v>
      </c>
      <c r="D50" s="37" t="s">
        <v>72</v>
      </c>
      <c r="E50" s="52">
        <f t="shared" si="17"/>
        <v>70400</v>
      </c>
      <c r="F50" s="53">
        <v>70400</v>
      </c>
      <c r="G50" s="52">
        <v>0</v>
      </c>
      <c r="H50" s="52">
        <v>0</v>
      </c>
      <c r="I50" s="54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0">
        <f t="shared" si="18"/>
        <v>70400</v>
      </c>
      <c r="Q50" s="17"/>
    </row>
    <row r="51" spans="1:17" s="21" customFormat="1" ht="38.25" customHeight="1">
      <c r="A51" s="46" t="s">
        <v>73</v>
      </c>
      <c r="B51" s="46" t="s">
        <v>74</v>
      </c>
      <c r="C51" s="46" t="s">
        <v>65</v>
      </c>
      <c r="D51" s="37" t="s">
        <v>75</v>
      </c>
      <c r="E51" s="52">
        <f t="shared" si="17"/>
        <v>88088</v>
      </c>
      <c r="F51" s="68">
        <f>F52</f>
        <v>88088</v>
      </c>
      <c r="G51" s="52">
        <v>0</v>
      </c>
      <c r="H51" s="52">
        <v>0</v>
      </c>
      <c r="I51" s="54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0">
        <f t="shared" si="18"/>
        <v>88088</v>
      </c>
      <c r="Q51" s="17"/>
    </row>
    <row r="52" spans="1:17" s="21" customFormat="1" ht="33" customHeight="1">
      <c r="A52" s="46"/>
      <c r="B52" s="46"/>
      <c r="C52" s="46"/>
      <c r="D52" s="91" t="str">
        <f>D33</f>
        <v>в. т.ч.  за рахунок субвенції з інших місцевих бюджетів</v>
      </c>
      <c r="E52" s="52">
        <f t="shared" si="17"/>
        <v>88088</v>
      </c>
      <c r="F52" s="53">
        <v>88088</v>
      </c>
      <c r="G52" s="52">
        <v>0</v>
      </c>
      <c r="H52" s="52">
        <v>0</v>
      </c>
      <c r="I52" s="54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0">
        <f t="shared" si="18"/>
        <v>88088</v>
      </c>
      <c r="Q52" s="17"/>
    </row>
    <row r="53" spans="1:17" s="21" customFormat="1" ht="33" customHeight="1">
      <c r="A53" s="46" t="s">
        <v>76</v>
      </c>
      <c r="B53" s="46" t="s">
        <v>77</v>
      </c>
      <c r="C53" s="46" t="s">
        <v>65</v>
      </c>
      <c r="D53" s="37" t="s">
        <v>78</v>
      </c>
      <c r="E53" s="52">
        <f t="shared" si="17"/>
        <v>128436</v>
      </c>
      <c r="F53" s="68">
        <f>F55+F54</f>
        <v>128436</v>
      </c>
      <c r="G53" s="52">
        <v>0</v>
      </c>
      <c r="H53" s="52">
        <v>0</v>
      </c>
      <c r="I53" s="54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0">
        <f t="shared" si="18"/>
        <v>128436</v>
      </c>
      <c r="Q53" s="17"/>
    </row>
    <row r="54" spans="1:17" s="21" customFormat="1" ht="33" customHeight="1">
      <c r="A54" s="148"/>
      <c r="B54" s="148"/>
      <c r="C54" s="148"/>
      <c r="D54" s="145" t="s">
        <v>38</v>
      </c>
      <c r="E54" s="146">
        <f t="shared" si="17"/>
        <v>120000</v>
      </c>
      <c r="F54" s="53">
        <f>60000+60000</f>
        <v>120000</v>
      </c>
      <c r="G54" s="146">
        <v>0</v>
      </c>
      <c r="H54" s="146">
        <v>0</v>
      </c>
      <c r="I54" s="147">
        <v>0</v>
      </c>
      <c r="J54" s="146">
        <v>0</v>
      </c>
      <c r="K54" s="146">
        <v>0</v>
      </c>
      <c r="L54" s="146">
        <v>0</v>
      </c>
      <c r="M54" s="146">
        <v>0</v>
      </c>
      <c r="N54" s="146">
        <v>0</v>
      </c>
      <c r="O54" s="146">
        <v>0</v>
      </c>
      <c r="P54" s="144">
        <f t="shared" ref="P54" si="19">E54+J54</f>
        <v>120000</v>
      </c>
      <c r="Q54" s="134"/>
    </row>
    <row r="55" spans="1:17" s="21" customFormat="1" ht="27.75" customHeight="1">
      <c r="A55" s="46"/>
      <c r="B55" s="46"/>
      <c r="C55" s="46"/>
      <c r="D55" s="91" t="str">
        <f>D52</f>
        <v>в. т.ч.  за рахунок субвенції з інших місцевих бюджетів</v>
      </c>
      <c r="E55" s="52">
        <f t="shared" si="17"/>
        <v>8436</v>
      </c>
      <c r="F55" s="53">
        <v>8436</v>
      </c>
      <c r="G55" s="52">
        <v>0</v>
      </c>
      <c r="H55" s="52">
        <v>0</v>
      </c>
      <c r="I55" s="54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0">
        <f t="shared" si="18"/>
        <v>8436</v>
      </c>
      <c r="Q55" s="17"/>
    </row>
    <row r="56" spans="1:17" s="21" customFormat="1" ht="54" customHeight="1">
      <c r="A56" s="196">
        <v>213140</v>
      </c>
      <c r="B56" s="196">
        <v>3140</v>
      </c>
      <c r="C56" s="196">
        <v>1040</v>
      </c>
      <c r="D56" s="37" t="s">
        <v>184</v>
      </c>
      <c r="E56" s="146">
        <f>F56</f>
        <v>100000</v>
      </c>
      <c r="F56" s="53">
        <v>100000</v>
      </c>
      <c r="G56" s="146">
        <v>0</v>
      </c>
      <c r="H56" s="146">
        <v>0</v>
      </c>
      <c r="I56" s="147">
        <v>0</v>
      </c>
      <c r="J56" s="146">
        <v>0</v>
      </c>
      <c r="K56" s="146">
        <v>0</v>
      </c>
      <c r="L56" s="146">
        <v>0</v>
      </c>
      <c r="M56" s="146">
        <v>0</v>
      </c>
      <c r="N56" s="146">
        <v>0</v>
      </c>
      <c r="O56" s="146">
        <v>0</v>
      </c>
      <c r="P56" s="144">
        <f t="shared" ref="P56" si="20">E56+J56</f>
        <v>100000</v>
      </c>
      <c r="Q56" s="134"/>
    </row>
    <row r="57" spans="1:17" s="21" customFormat="1" ht="59.1" customHeight="1">
      <c r="A57" s="18" t="s">
        <v>79</v>
      </c>
      <c r="B57" s="18" t="s">
        <v>80</v>
      </c>
      <c r="C57" s="18" t="s">
        <v>35</v>
      </c>
      <c r="D57" s="37" t="s">
        <v>81</v>
      </c>
      <c r="E57" s="38">
        <f t="shared" si="17"/>
        <v>397300</v>
      </c>
      <c r="F57" s="39">
        <f>500000-2700-100000</f>
        <v>397300</v>
      </c>
      <c r="G57" s="92">
        <v>0</v>
      </c>
      <c r="H57" s="93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48">
        <f t="shared" si="18"/>
        <v>397300</v>
      </c>
      <c r="Q57" s="17"/>
    </row>
    <row r="58" spans="1:17" s="21" customFormat="1" ht="45" customHeight="1">
      <c r="A58" s="46" t="s">
        <v>82</v>
      </c>
      <c r="B58" s="18">
        <v>3171</v>
      </c>
      <c r="C58" s="18">
        <v>1010</v>
      </c>
      <c r="D58" s="37" t="s">
        <v>83</v>
      </c>
      <c r="E58" s="38">
        <f>E59</f>
        <v>4380</v>
      </c>
      <c r="F58" s="94">
        <f>F59</f>
        <v>4380</v>
      </c>
      <c r="G58" s="92">
        <v>0</v>
      </c>
      <c r="H58" s="93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48">
        <f t="shared" si="18"/>
        <v>4380</v>
      </c>
      <c r="Q58" s="17"/>
    </row>
    <row r="59" spans="1:17" s="73" customFormat="1" ht="33.75" customHeight="1">
      <c r="A59" s="22"/>
      <c r="B59" s="22"/>
      <c r="C59" s="22"/>
      <c r="D59" s="91" t="str">
        <f>D52</f>
        <v>в. т.ч.  за рахунок субвенції з інших місцевих бюджетів</v>
      </c>
      <c r="E59" s="95">
        <f t="shared" ref="E59:E64" si="21">F59</f>
        <v>4380</v>
      </c>
      <c r="F59" s="96">
        <v>4380</v>
      </c>
      <c r="G59" s="92">
        <v>0</v>
      </c>
      <c r="H59" s="93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143">
        <f>E59+J59</f>
        <v>4380</v>
      </c>
      <c r="Q59" s="70"/>
    </row>
    <row r="60" spans="1:17" s="73" customFormat="1" ht="21" customHeight="1">
      <c r="A60" s="186" t="s">
        <v>174</v>
      </c>
      <c r="B60" s="186">
        <v>3210</v>
      </c>
      <c r="C60" s="187">
        <v>1050</v>
      </c>
      <c r="D60" s="188" t="s">
        <v>175</v>
      </c>
      <c r="E60" s="143">
        <f t="shared" si="21"/>
        <v>42700</v>
      </c>
      <c r="F60" s="185">
        <v>42700</v>
      </c>
      <c r="G60" s="189">
        <v>35000</v>
      </c>
      <c r="H60" s="93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97">
        <f t="shared" si="18"/>
        <v>42700</v>
      </c>
      <c r="Q60" s="149"/>
    </row>
    <row r="61" spans="1:17" s="21" customFormat="1" ht="28.15" customHeight="1">
      <c r="A61" s="46" t="s">
        <v>84</v>
      </c>
      <c r="B61" s="18">
        <v>3241</v>
      </c>
      <c r="C61" s="98">
        <v>1090</v>
      </c>
      <c r="D61" s="47" t="s">
        <v>85</v>
      </c>
      <c r="E61" s="48">
        <f t="shared" si="21"/>
        <v>2482950</v>
      </c>
      <c r="F61" s="77">
        <f>2204950+278000</f>
        <v>2482950</v>
      </c>
      <c r="G61" s="99">
        <f>1813000+54000</f>
        <v>1867000</v>
      </c>
      <c r="H61" s="99">
        <v>30000</v>
      </c>
      <c r="I61" s="49">
        <v>0</v>
      </c>
      <c r="J61" s="48">
        <f>L61</f>
        <v>2000</v>
      </c>
      <c r="K61" s="48">
        <v>0</v>
      </c>
      <c r="L61" s="99">
        <v>2000</v>
      </c>
      <c r="M61" s="48">
        <v>0</v>
      </c>
      <c r="N61" s="48">
        <v>0</v>
      </c>
      <c r="O61" s="48">
        <v>0</v>
      </c>
      <c r="P61" s="50">
        <f>E61+J61</f>
        <v>2484950</v>
      </c>
      <c r="Q61" s="17"/>
    </row>
    <row r="62" spans="1:17" s="21" customFormat="1" ht="25.5" customHeight="1">
      <c r="A62" s="46" t="s">
        <v>86</v>
      </c>
      <c r="B62" s="18">
        <v>3242</v>
      </c>
      <c r="C62" s="18" t="s">
        <v>87</v>
      </c>
      <c r="D62" s="47" t="s">
        <v>88</v>
      </c>
      <c r="E62" s="48">
        <f t="shared" si="21"/>
        <v>310000</v>
      </c>
      <c r="F62" s="143">
        <f>F63+F64</f>
        <v>310000</v>
      </c>
      <c r="G62" s="48">
        <v>0</v>
      </c>
      <c r="H62" s="48">
        <v>0</v>
      </c>
      <c r="I62" s="49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50">
        <f>E62+J62</f>
        <v>310000</v>
      </c>
      <c r="Q62" s="17"/>
    </row>
    <row r="63" spans="1:17" s="21" customFormat="1" ht="25.5" customHeight="1">
      <c r="A63" s="148"/>
      <c r="B63" s="196"/>
      <c r="C63" s="196"/>
      <c r="D63" s="145" t="s">
        <v>38</v>
      </c>
      <c r="E63" s="95">
        <f t="shared" si="21"/>
        <v>260000</v>
      </c>
      <c r="F63" s="99">
        <f>50000+30000+50000+130000</f>
        <v>260000</v>
      </c>
      <c r="G63" s="75"/>
      <c r="H63" s="200"/>
      <c r="I63" s="49"/>
      <c r="J63" s="143"/>
      <c r="K63" s="143"/>
      <c r="L63" s="143"/>
      <c r="M63" s="143"/>
      <c r="N63" s="143"/>
      <c r="O63" s="143"/>
      <c r="P63" s="144"/>
      <c r="Q63" s="134"/>
    </row>
    <row r="64" spans="1:17" s="73" customFormat="1" ht="33.75" customHeight="1">
      <c r="A64" s="191"/>
      <c r="B64" s="191"/>
      <c r="C64" s="191"/>
      <c r="D64" s="91" t="str">
        <f>D55</f>
        <v>в. т.ч.  за рахунок субвенції з інших місцевих бюджетів</v>
      </c>
      <c r="E64" s="95">
        <f t="shared" si="21"/>
        <v>50000</v>
      </c>
      <c r="F64" s="96">
        <v>50000</v>
      </c>
      <c r="G64" s="92">
        <v>0</v>
      </c>
      <c r="H64" s="93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43">
        <f>E64+J64</f>
        <v>50000</v>
      </c>
      <c r="Q64" s="149"/>
    </row>
    <row r="65" spans="1:18" s="21" customFormat="1" ht="34.15" customHeight="1">
      <c r="A65" s="202" t="s">
        <v>45</v>
      </c>
      <c r="B65" s="202" t="s">
        <v>46</v>
      </c>
      <c r="C65" s="202" t="s">
        <v>15</v>
      </c>
      <c r="D65" s="202" t="s">
        <v>47</v>
      </c>
      <c r="E65" s="203" t="s">
        <v>10</v>
      </c>
      <c r="F65" s="203"/>
      <c r="G65" s="203"/>
      <c r="H65" s="203"/>
      <c r="I65" s="203"/>
      <c r="J65" s="203" t="s">
        <v>3</v>
      </c>
      <c r="K65" s="203"/>
      <c r="L65" s="203"/>
      <c r="M65" s="203"/>
      <c r="N65" s="203"/>
      <c r="O65" s="203"/>
      <c r="P65" s="203" t="s">
        <v>17</v>
      </c>
      <c r="Q65" s="134"/>
    </row>
    <row r="66" spans="1:18" s="21" customFormat="1" ht="37.5" customHeight="1">
      <c r="A66" s="202"/>
      <c r="B66" s="202"/>
      <c r="C66" s="202"/>
      <c r="D66" s="202"/>
      <c r="E66" s="203" t="s">
        <v>2</v>
      </c>
      <c r="F66" s="204" t="s">
        <v>18</v>
      </c>
      <c r="G66" s="202" t="s">
        <v>19</v>
      </c>
      <c r="H66" s="202"/>
      <c r="I66" s="204" t="s">
        <v>20</v>
      </c>
      <c r="J66" s="203" t="s">
        <v>2</v>
      </c>
      <c r="K66" s="204" t="s">
        <v>21</v>
      </c>
      <c r="L66" s="204" t="s">
        <v>18</v>
      </c>
      <c r="M66" s="202" t="s">
        <v>19</v>
      </c>
      <c r="N66" s="202"/>
      <c r="O66" s="204" t="s">
        <v>20</v>
      </c>
      <c r="P66" s="203"/>
      <c r="Q66" s="134"/>
    </row>
    <row r="67" spans="1:18" s="21" customFormat="1" ht="58.15" customHeight="1">
      <c r="A67" s="202"/>
      <c r="B67" s="202"/>
      <c r="C67" s="202"/>
      <c r="D67" s="202"/>
      <c r="E67" s="203"/>
      <c r="F67" s="204"/>
      <c r="G67" s="172" t="s">
        <v>22</v>
      </c>
      <c r="H67" s="172" t="s">
        <v>23</v>
      </c>
      <c r="I67" s="204"/>
      <c r="J67" s="203"/>
      <c r="K67" s="204"/>
      <c r="L67" s="204"/>
      <c r="M67" s="172" t="s">
        <v>22</v>
      </c>
      <c r="N67" s="172" t="s">
        <v>23</v>
      </c>
      <c r="O67" s="204"/>
      <c r="P67" s="203"/>
      <c r="Q67" s="134"/>
    </row>
    <row r="68" spans="1:18" s="21" customFormat="1" ht="19.5" customHeight="1">
      <c r="A68" s="172">
        <v>1</v>
      </c>
      <c r="B68" s="24">
        <v>2</v>
      </c>
      <c r="C68" s="24">
        <v>3</v>
      </c>
      <c r="D68" s="172">
        <v>4</v>
      </c>
      <c r="E68" s="169">
        <v>5</v>
      </c>
      <c r="F68" s="171">
        <v>6</v>
      </c>
      <c r="G68" s="172">
        <v>7</v>
      </c>
      <c r="H68" s="65">
        <v>8</v>
      </c>
      <c r="I68" s="66">
        <v>9</v>
      </c>
      <c r="J68" s="65">
        <v>10</v>
      </c>
      <c r="K68" s="67">
        <v>11</v>
      </c>
      <c r="L68" s="67">
        <v>12</v>
      </c>
      <c r="M68" s="65">
        <v>13</v>
      </c>
      <c r="N68" s="65">
        <v>14</v>
      </c>
      <c r="O68" s="67">
        <v>15</v>
      </c>
      <c r="P68" s="170">
        <v>16</v>
      </c>
      <c r="Q68" s="134"/>
    </row>
    <row r="69" spans="1:18" s="21" customFormat="1" ht="18" customHeight="1">
      <c r="A69" s="100"/>
      <c r="B69" s="19">
        <v>4000</v>
      </c>
      <c r="C69" s="19"/>
      <c r="D69" s="35" t="s">
        <v>89</v>
      </c>
      <c r="E69" s="36">
        <f t="shared" ref="E69:P69" si="22">E70+E71+E72</f>
        <v>4122700</v>
      </c>
      <c r="F69" s="137">
        <f t="shared" si="22"/>
        <v>4122700</v>
      </c>
      <c r="G69" s="137">
        <f t="shared" si="22"/>
        <v>2135000</v>
      </c>
      <c r="H69" s="137">
        <f t="shared" si="22"/>
        <v>1248000</v>
      </c>
      <c r="I69" s="137">
        <f t="shared" si="22"/>
        <v>0</v>
      </c>
      <c r="J69" s="137">
        <f t="shared" si="22"/>
        <v>956000</v>
      </c>
      <c r="K69" s="137">
        <f t="shared" si="22"/>
        <v>910000</v>
      </c>
      <c r="L69" s="137">
        <f t="shared" si="22"/>
        <v>46000</v>
      </c>
      <c r="M69" s="137">
        <f t="shared" si="22"/>
        <v>1000</v>
      </c>
      <c r="N69" s="137">
        <f t="shared" si="22"/>
        <v>0</v>
      </c>
      <c r="O69" s="137">
        <f t="shared" si="22"/>
        <v>910000</v>
      </c>
      <c r="P69" s="137">
        <f t="shared" si="22"/>
        <v>5078700</v>
      </c>
      <c r="Q69" s="17"/>
    </row>
    <row r="70" spans="1:18" s="21" customFormat="1" ht="20.45" customHeight="1">
      <c r="A70" s="46" t="s">
        <v>90</v>
      </c>
      <c r="B70" s="81">
        <v>4030</v>
      </c>
      <c r="C70" s="46" t="s">
        <v>91</v>
      </c>
      <c r="D70" s="47" t="s">
        <v>92</v>
      </c>
      <c r="E70" s="48">
        <f>F70</f>
        <v>394200</v>
      </c>
      <c r="F70" s="99">
        <v>394200</v>
      </c>
      <c r="G70" s="99">
        <v>260000</v>
      </c>
      <c r="H70" s="99">
        <f>3000+35000+35000</f>
        <v>73000</v>
      </c>
      <c r="I70" s="49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50">
        <f>E70+J70</f>
        <v>394200</v>
      </c>
      <c r="Q70" s="17"/>
    </row>
    <row r="71" spans="1:18" s="21" customFormat="1" ht="25.5" customHeight="1">
      <c r="A71" s="46" t="s">
        <v>93</v>
      </c>
      <c r="B71" s="81">
        <v>4060</v>
      </c>
      <c r="C71" s="148" t="s">
        <v>94</v>
      </c>
      <c r="D71" s="47" t="s">
        <v>95</v>
      </c>
      <c r="E71" s="143">
        <f>F71</f>
        <v>3706500</v>
      </c>
      <c r="F71" s="99">
        <f>3412500+294000+300000+610000-910000</f>
        <v>3706500</v>
      </c>
      <c r="G71" s="99">
        <v>1875000</v>
      </c>
      <c r="H71" s="99">
        <f>1025000+150000</f>
        <v>1175000</v>
      </c>
      <c r="I71" s="49">
        <v>0</v>
      </c>
      <c r="J71" s="143">
        <f>L71+K71</f>
        <v>956000</v>
      </c>
      <c r="K71" s="99">
        <f>910000</f>
        <v>910000</v>
      </c>
      <c r="L71" s="99">
        <v>46000</v>
      </c>
      <c r="M71" s="99">
        <v>1000</v>
      </c>
      <c r="N71" s="143">
        <v>0</v>
      </c>
      <c r="O71" s="143">
        <f>K71</f>
        <v>910000</v>
      </c>
      <c r="P71" s="144">
        <f>E71+J71</f>
        <v>4662500</v>
      </c>
      <c r="Q71" s="17"/>
    </row>
    <row r="72" spans="1:18" s="21" customFormat="1" ht="25.5" customHeight="1">
      <c r="A72" s="85" t="s">
        <v>96</v>
      </c>
      <c r="B72" s="81">
        <v>4082</v>
      </c>
      <c r="C72" s="85" t="s">
        <v>97</v>
      </c>
      <c r="D72" s="86" t="s">
        <v>98</v>
      </c>
      <c r="E72" s="48">
        <f>F72</f>
        <v>22000</v>
      </c>
      <c r="F72" s="99">
        <f>2000+20000</f>
        <v>22000</v>
      </c>
      <c r="G72" s="48">
        <v>0</v>
      </c>
      <c r="H72" s="48">
        <v>0</v>
      </c>
      <c r="I72" s="49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50">
        <f>E72+J72</f>
        <v>22000</v>
      </c>
      <c r="Q72" s="17"/>
    </row>
    <row r="73" spans="1:18" s="21" customFormat="1" ht="17.25" customHeight="1">
      <c r="A73" s="101"/>
      <c r="B73" s="102">
        <v>5000</v>
      </c>
      <c r="C73" s="101"/>
      <c r="D73" s="103" t="s">
        <v>99</v>
      </c>
      <c r="E73" s="36">
        <f>E75+E74</f>
        <v>29000</v>
      </c>
      <c r="F73" s="137">
        <f t="shared" ref="F73:P73" si="23">F75+F74</f>
        <v>29000</v>
      </c>
      <c r="G73" s="137">
        <f t="shared" si="23"/>
        <v>0</v>
      </c>
      <c r="H73" s="137">
        <f t="shared" si="23"/>
        <v>0</v>
      </c>
      <c r="I73" s="137">
        <f t="shared" si="23"/>
        <v>0</v>
      </c>
      <c r="J73" s="137">
        <f t="shared" si="23"/>
        <v>0</v>
      </c>
      <c r="K73" s="137">
        <f t="shared" si="23"/>
        <v>0</v>
      </c>
      <c r="L73" s="137">
        <f t="shared" si="23"/>
        <v>0</v>
      </c>
      <c r="M73" s="137">
        <f t="shared" si="23"/>
        <v>0</v>
      </c>
      <c r="N73" s="137">
        <f t="shared" si="23"/>
        <v>0</v>
      </c>
      <c r="O73" s="137">
        <f t="shared" si="23"/>
        <v>0</v>
      </c>
      <c r="P73" s="137">
        <f t="shared" si="23"/>
        <v>29000</v>
      </c>
      <c r="Q73" s="17"/>
    </row>
    <row r="74" spans="1:18" s="61" customFormat="1" ht="45" hidden="1">
      <c r="A74" s="148" t="s">
        <v>170</v>
      </c>
      <c r="B74" s="173">
        <v>5061</v>
      </c>
      <c r="C74" s="104" t="s">
        <v>101</v>
      </c>
      <c r="D74" s="86" t="s">
        <v>171</v>
      </c>
      <c r="E74" s="143">
        <f>F74</f>
        <v>0</v>
      </c>
      <c r="F74" s="99"/>
      <c r="G74" s="143">
        <v>0</v>
      </c>
      <c r="H74" s="143">
        <v>0</v>
      </c>
      <c r="I74" s="49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4">
        <f>E74+J74</f>
        <v>0</v>
      </c>
      <c r="Q74" s="56"/>
    </row>
    <row r="75" spans="1:18" s="21" customFormat="1" ht="34.5" customHeight="1">
      <c r="A75" s="46" t="s">
        <v>100</v>
      </c>
      <c r="B75" s="18">
        <v>5062</v>
      </c>
      <c r="C75" s="104" t="s">
        <v>101</v>
      </c>
      <c r="D75" s="47" t="s">
        <v>102</v>
      </c>
      <c r="E75" s="48">
        <f>F75</f>
        <v>29000</v>
      </c>
      <c r="F75" s="99">
        <v>29000</v>
      </c>
      <c r="G75" s="48">
        <v>0</v>
      </c>
      <c r="H75" s="48">
        <v>0</v>
      </c>
      <c r="I75" s="49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50">
        <f>E75+J75</f>
        <v>29000</v>
      </c>
      <c r="Q75" s="17"/>
    </row>
    <row r="76" spans="1:18" s="21" customFormat="1" ht="20.45" customHeight="1">
      <c r="A76" s="174"/>
      <c r="B76" s="19">
        <v>6000</v>
      </c>
      <c r="C76" s="33"/>
      <c r="D76" s="35" t="s">
        <v>103</v>
      </c>
      <c r="E76" s="36">
        <f t="shared" ref="E76:P76" si="24">E77+E78</f>
        <v>4973000</v>
      </c>
      <c r="F76" s="36">
        <f t="shared" si="24"/>
        <v>4973000</v>
      </c>
      <c r="G76" s="36">
        <f t="shared" si="24"/>
        <v>0</v>
      </c>
      <c r="H76" s="36">
        <f t="shared" si="24"/>
        <v>1208000</v>
      </c>
      <c r="I76" s="36">
        <f t="shared" si="24"/>
        <v>0</v>
      </c>
      <c r="J76" s="36">
        <f t="shared" si="24"/>
        <v>0</v>
      </c>
      <c r="K76" s="36">
        <f t="shared" si="24"/>
        <v>0</v>
      </c>
      <c r="L76" s="36">
        <f t="shared" si="24"/>
        <v>0</v>
      </c>
      <c r="M76" s="36">
        <f t="shared" si="24"/>
        <v>0</v>
      </c>
      <c r="N76" s="36">
        <f t="shared" si="24"/>
        <v>0</v>
      </c>
      <c r="O76" s="36">
        <f t="shared" si="24"/>
        <v>0</v>
      </c>
      <c r="P76" s="36">
        <f t="shared" si="24"/>
        <v>4973000</v>
      </c>
      <c r="Q76" s="17"/>
    </row>
    <row r="77" spans="1:18" s="21" customFormat="1" ht="25.5" customHeight="1">
      <c r="A77" s="46" t="s">
        <v>104</v>
      </c>
      <c r="B77" s="46" t="s">
        <v>105</v>
      </c>
      <c r="C77" s="104" t="s">
        <v>106</v>
      </c>
      <c r="D77" s="47" t="s">
        <v>107</v>
      </c>
      <c r="E77" s="48">
        <f>F77</f>
        <v>3265000</v>
      </c>
      <c r="F77" s="99">
        <f>600000+2600000+40000+25000</f>
        <v>3265000</v>
      </c>
      <c r="G77" s="48">
        <v>0</v>
      </c>
      <c r="H77" s="48">
        <v>0</v>
      </c>
      <c r="I77" s="49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50">
        <f>E77+J77</f>
        <v>3265000</v>
      </c>
      <c r="Q77" s="105"/>
      <c r="R77" s="105"/>
    </row>
    <row r="78" spans="1:18" s="21" customFormat="1" ht="25.5" customHeight="1">
      <c r="A78" s="46" t="s">
        <v>108</v>
      </c>
      <c r="B78" s="46" t="s">
        <v>109</v>
      </c>
      <c r="C78" s="46" t="s">
        <v>106</v>
      </c>
      <c r="D78" s="47" t="s">
        <v>110</v>
      </c>
      <c r="E78" s="48">
        <f>F78</f>
        <v>1708000</v>
      </c>
      <c r="F78" s="99">
        <f>1408000+200000+100000</f>
        <v>1708000</v>
      </c>
      <c r="G78" s="99">
        <v>0</v>
      </c>
      <c r="H78" s="99">
        <f>1208000</f>
        <v>1208000</v>
      </c>
      <c r="I78" s="49">
        <v>0</v>
      </c>
      <c r="J78" s="48">
        <f>K78</f>
        <v>0</v>
      </c>
      <c r="K78" s="48">
        <v>0</v>
      </c>
      <c r="L78" s="48">
        <v>0</v>
      </c>
      <c r="M78" s="48">
        <v>0</v>
      </c>
      <c r="N78" s="48">
        <v>0</v>
      </c>
      <c r="O78" s="48">
        <f>K78</f>
        <v>0</v>
      </c>
      <c r="P78" s="50">
        <f>E78+J78</f>
        <v>1708000</v>
      </c>
      <c r="Q78" s="17"/>
    </row>
    <row r="79" spans="1:18" s="108" customFormat="1" ht="25.5" customHeight="1">
      <c r="A79" s="153"/>
      <c r="B79" s="153" t="s">
        <v>162</v>
      </c>
      <c r="C79" s="153"/>
      <c r="D79" s="136" t="s">
        <v>163</v>
      </c>
      <c r="E79" s="137">
        <f>SUM(E80:E87)</f>
        <v>1052000</v>
      </c>
      <c r="F79" s="137">
        <f t="shared" ref="F79:P79" si="25">SUM(F80:F87)</f>
        <v>1052000</v>
      </c>
      <c r="G79" s="137">
        <f t="shared" si="25"/>
        <v>0</v>
      </c>
      <c r="H79" s="137">
        <f t="shared" si="25"/>
        <v>0</v>
      </c>
      <c r="I79" s="137">
        <f t="shared" si="25"/>
        <v>0</v>
      </c>
      <c r="J79" s="137">
        <f t="shared" si="25"/>
        <v>5093642</v>
      </c>
      <c r="K79" s="137">
        <f t="shared" si="25"/>
        <v>5032642</v>
      </c>
      <c r="L79" s="137">
        <f t="shared" si="25"/>
        <v>61000</v>
      </c>
      <c r="M79" s="137">
        <f t="shared" si="25"/>
        <v>0</v>
      </c>
      <c r="N79" s="137">
        <f t="shared" si="25"/>
        <v>0</v>
      </c>
      <c r="O79" s="137">
        <f t="shared" si="25"/>
        <v>5032642</v>
      </c>
      <c r="P79" s="137">
        <f t="shared" si="25"/>
        <v>6145642</v>
      </c>
      <c r="Q79" s="152"/>
    </row>
    <row r="80" spans="1:18" s="21" customFormat="1" ht="24.75" customHeight="1">
      <c r="A80" s="46" t="s">
        <v>111</v>
      </c>
      <c r="B80" s="46" t="s">
        <v>112</v>
      </c>
      <c r="C80" s="46" t="s">
        <v>113</v>
      </c>
      <c r="D80" s="47" t="s">
        <v>114</v>
      </c>
      <c r="E80" s="48">
        <f>F80</f>
        <v>200000</v>
      </c>
      <c r="F80" s="99">
        <f>100000+150000-50000</f>
        <v>200000</v>
      </c>
      <c r="G80" s="106">
        <v>0</v>
      </c>
      <c r="H80" s="106">
        <v>0</v>
      </c>
      <c r="I80" s="106">
        <v>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f t="shared" ref="P80:P87" si="26">E80+J80</f>
        <v>200000</v>
      </c>
      <c r="Q80" s="17"/>
    </row>
    <row r="81" spans="1:1024" s="21" customFormat="1" ht="24.75" customHeight="1">
      <c r="A81" s="166" t="s">
        <v>190</v>
      </c>
      <c r="B81" s="166" t="s">
        <v>191</v>
      </c>
      <c r="C81" s="148" t="s">
        <v>158</v>
      </c>
      <c r="D81" s="142" t="s">
        <v>192</v>
      </c>
      <c r="E81" s="106">
        <v>0</v>
      </c>
      <c r="F81" s="106">
        <v>0</v>
      </c>
      <c r="G81" s="106">
        <v>0</v>
      </c>
      <c r="H81" s="106">
        <v>0</v>
      </c>
      <c r="I81" s="106">
        <v>0</v>
      </c>
      <c r="J81" s="143">
        <f>K81</f>
        <v>1570130</v>
      </c>
      <c r="K81" s="190">
        <v>1570130</v>
      </c>
      <c r="L81" s="106">
        <v>0</v>
      </c>
      <c r="M81" s="106">
        <v>0</v>
      </c>
      <c r="N81" s="106">
        <v>0</v>
      </c>
      <c r="O81" s="143">
        <f>K81</f>
        <v>1570130</v>
      </c>
      <c r="P81" s="106">
        <f t="shared" ref="P81" si="27">E81+J81</f>
        <v>1570130</v>
      </c>
      <c r="Q81" s="134"/>
    </row>
    <row r="82" spans="1:1024" s="21" customFormat="1" ht="25.5" customHeight="1">
      <c r="A82" s="166" t="s">
        <v>187</v>
      </c>
      <c r="B82" s="166" t="s">
        <v>188</v>
      </c>
      <c r="C82" s="148" t="s">
        <v>158</v>
      </c>
      <c r="D82" s="142" t="s">
        <v>189</v>
      </c>
      <c r="E82" s="106">
        <v>0</v>
      </c>
      <c r="F82" s="106">
        <v>0</v>
      </c>
      <c r="G82" s="106">
        <v>0</v>
      </c>
      <c r="H82" s="106">
        <v>0</v>
      </c>
      <c r="I82" s="106">
        <v>0</v>
      </c>
      <c r="J82" s="143">
        <f>K82</f>
        <v>18512</v>
      </c>
      <c r="K82" s="190">
        <v>18512</v>
      </c>
      <c r="L82" s="106">
        <v>0</v>
      </c>
      <c r="M82" s="106">
        <v>0</v>
      </c>
      <c r="N82" s="106">
        <v>0</v>
      </c>
      <c r="O82" s="143">
        <f>K82</f>
        <v>18512</v>
      </c>
      <c r="P82" s="106">
        <f t="shared" si="26"/>
        <v>18512</v>
      </c>
      <c r="Q82" s="134"/>
    </row>
    <row r="83" spans="1:1024" s="132" customFormat="1" ht="30.75" customHeight="1">
      <c r="A83" s="148" t="s">
        <v>156</v>
      </c>
      <c r="B83" s="148" t="s">
        <v>157</v>
      </c>
      <c r="C83" s="148" t="s">
        <v>158</v>
      </c>
      <c r="D83" s="142" t="s">
        <v>159</v>
      </c>
      <c r="E83" s="143">
        <v>0</v>
      </c>
      <c r="F83" s="143">
        <v>0</v>
      </c>
      <c r="G83" s="143">
        <v>0</v>
      </c>
      <c r="H83" s="143">
        <v>0</v>
      </c>
      <c r="I83" s="143">
        <v>0</v>
      </c>
      <c r="J83" s="143">
        <f>K83</f>
        <v>2050000</v>
      </c>
      <c r="K83" s="150">
        <f>50000+2000000</f>
        <v>2050000</v>
      </c>
      <c r="L83" s="143">
        <v>0</v>
      </c>
      <c r="M83" s="143">
        <v>0</v>
      </c>
      <c r="N83" s="143">
        <v>0</v>
      </c>
      <c r="O83" s="143">
        <f>K83</f>
        <v>2050000</v>
      </c>
      <c r="P83" s="143">
        <f t="shared" si="26"/>
        <v>2050000</v>
      </c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3"/>
      <c r="CV83" s="133"/>
      <c r="CW83" s="133"/>
      <c r="CX83" s="133"/>
      <c r="CY83" s="133"/>
      <c r="CZ83" s="133"/>
      <c r="DA83" s="133"/>
      <c r="DB83" s="133"/>
      <c r="DC83" s="133"/>
      <c r="DD83" s="133"/>
      <c r="DE83" s="133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  <c r="ER83" s="133"/>
      <c r="ES83" s="133"/>
      <c r="ET83" s="133"/>
      <c r="EU83" s="133"/>
      <c r="EV83" s="133"/>
      <c r="EW83" s="133"/>
      <c r="EX83" s="133"/>
      <c r="EY83" s="133"/>
      <c r="EZ83" s="133"/>
      <c r="FA83" s="133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GW83" s="133"/>
      <c r="GX83" s="133"/>
      <c r="GY83" s="133"/>
      <c r="GZ83" s="133"/>
      <c r="HA83" s="133"/>
      <c r="HB83" s="133"/>
      <c r="HC83" s="133"/>
      <c r="HD83" s="133"/>
      <c r="HE83" s="133"/>
      <c r="HF83" s="133"/>
      <c r="HG83" s="133"/>
      <c r="HH83" s="133"/>
      <c r="HI83" s="133"/>
      <c r="HJ83" s="133"/>
      <c r="HK83" s="133"/>
      <c r="HL83" s="133"/>
      <c r="HM83" s="133"/>
      <c r="HN83" s="133"/>
      <c r="HO83" s="133"/>
      <c r="HP83" s="133"/>
      <c r="HQ83" s="133"/>
      <c r="HR83" s="133"/>
      <c r="HS83" s="133"/>
      <c r="HT83" s="133"/>
      <c r="HU83" s="133"/>
      <c r="HV83" s="133"/>
      <c r="HW83" s="133"/>
      <c r="HX83" s="133"/>
      <c r="HY83" s="133"/>
      <c r="HZ83" s="133"/>
      <c r="IA83" s="133"/>
      <c r="IB83" s="133"/>
      <c r="IC83" s="133"/>
      <c r="ID83" s="133"/>
      <c r="IE83" s="133"/>
      <c r="IF83" s="133"/>
      <c r="IG83" s="133"/>
      <c r="IH83" s="133"/>
      <c r="II83" s="133"/>
      <c r="IJ83" s="133"/>
      <c r="IK83" s="133"/>
      <c r="IL83" s="133"/>
      <c r="IM83" s="133"/>
      <c r="IN83" s="133"/>
      <c r="IO83" s="133"/>
      <c r="IP83" s="133"/>
      <c r="IQ83" s="133"/>
      <c r="IR83" s="133"/>
      <c r="IS83" s="133"/>
      <c r="IT83" s="133"/>
      <c r="IU83" s="133"/>
      <c r="IV83" s="133"/>
      <c r="IW83" s="133"/>
      <c r="IX83" s="133"/>
      <c r="IY83" s="133"/>
      <c r="IZ83" s="133"/>
      <c r="JA83" s="133"/>
      <c r="JB83" s="133"/>
      <c r="JC83" s="133"/>
      <c r="JD83" s="133"/>
      <c r="JE83" s="133"/>
      <c r="JF83" s="133"/>
      <c r="JG83" s="133"/>
      <c r="JH83" s="133"/>
      <c r="JI83" s="133"/>
      <c r="JJ83" s="133"/>
      <c r="JK83" s="133"/>
      <c r="JL83" s="133"/>
      <c r="JM83" s="133"/>
      <c r="JN83" s="133"/>
      <c r="JO83" s="133"/>
      <c r="JP83" s="133"/>
      <c r="JQ83" s="133"/>
      <c r="JR83" s="133"/>
      <c r="JS83" s="133"/>
      <c r="JT83" s="133"/>
      <c r="JU83" s="133"/>
      <c r="JV83" s="133"/>
      <c r="JW83" s="133"/>
      <c r="JX83" s="133"/>
      <c r="JY83" s="133"/>
      <c r="JZ83" s="133"/>
      <c r="KA83" s="133"/>
      <c r="KB83" s="133"/>
      <c r="KC83" s="133"/>
      <c r="KD83" s="133"/>
      <c r="KE83" s="133"/>
      <c r="KF83" s="133"/>
      <c r="KG83" s="133"/>
      <c r="KH83" s="133"/>
      <c r="KI83" s="133"/>
      <c r="KJ83" s="133"/>
      <c r="KK83" s="133"/>
      <c r="KL83" s="133"/>
      <c r="KM83" s="133"/>
      <c r="KN83" s="133"/>
      <c r="KO83" s="133"/>
      <c r="KP83" s="133"/>
      <c r="KQ83" s="133"/>
      <c r="KR83" s="133"/>
      <c r="KS83" s="133"/>
      <c r="KT83" s="133"/>
      <c r="KU83" s="133"/>
      <c r="KV83" s="133"/>
      <c r="KW83" s="133"/>
      <c r="KX83" s="133"/>
      <c r="KY83" s="133"/>
      <c r="KZ83" s="133"/>
      <c r="LA83" s="133"/>
      <c r="LB83" s="133"/>
      <c r="LC83" s="133"/>
      <c r="LD83" s="133"/>
      <c r="LE83" s="133"/>
      <c r="LF83" s="133"/>
      <c r="LG83" s="133"/>
      <c r="LH83" s="133"/>
      <c r="LI83" s="133"/>
      <c r="LJ83" s="133"/>
      <c r="LK83" s="133"/>
      <c r="LL83" s="133"/>
      <c r="LM83" s="133"/>
      <c r="LN83" s="133"/>
      <c r="LO83" s="133"/>
      <c r="LP83" s="133"/>
      <c r="LQ83" s="133"/>
      <c r="LR83" s="133"/>
      <c r="LS83" s="133"/>
      <c r="LT83" s="133"/>
      <c r="LU83" s="133"/>
      <c r="LV83" s="133"/>
      <c r="LW83" s="133"/>
      <c r="LX83" s="133"/>
      <c r="LY83" s="133"/>
      <c r="LZ83" s="133"/>
      <c r="MA83" s="133"/>
      <c r="MB83" s="133"/>
      <c r="MC83" s="133"/>
      <c r="MD83" s="133"/>
      <c r="ME83" s="133"/>
      <c r="MF83" s="133"/>
      <c r="MG83" s="133"/>
      <c r="MH83" s="133"/>
      <c r="MI83" s="133"/>
      <c r="MJ83" s="133"/>
      <c r="MK83" s="133"/>
      <c r="ML83" s="133"/>
      <c r="MM83" s="133"/>
      <c r="MN83" s="133"/>
      <c r="MO83" s="133"/>
      <c r="MP83" s="133"/>
      <c r="MQ83" s="133"/>
      <c r="MR83" s="133"/>
      <c r="MS83" s="133"/>
      <c r="MT83" s="133"/>
      <c r="MU83" s="133"/>
      <c r="MV83" s="133"/>
      <c r="MW83" s="133"/>
      <c r="MX83" s="133"/>
      <c r="MY83" s="133"/>
      <c r="MZ83" s="133"/>
      <c r="NA83" s="133"/>
      <c r="NB83" s="133"/>
      <c r="NC83" s="133"/>
      <c r="ND83" s="133"/>
      <c r="NE83" s="133"/>
      <c r="NF83" s="133"/>
      <c r="NG83" s="133"/>
      <c r="NH83" s="133"/>
      <c r="NI83" s="133"/>
      <c r="NJ83" s="133"/>
      <c r="NK83" s="133"/>
      <c r="NL83" s="133"/>
      <c r="NM83" s="133"/>
      <c r="NN83" s="133"/>
      <c r="NO83" s="133"/>
      <c r="NP83" s="133"/>
      <c r="NQ83" s="133"/>
      <c r="NR83" s="133"/>
      <c r="NS83" s="133"/>
      <c r="NT83" s="133"/>
      <c r="NU83" s="133"/>
      <c r="NV83" s="133"/>
      <c r="NW83" s="133"/>
      <c r="NX83" s="133"/>
      <c r="NY83" s="133"/>
      <c r="NZ83" s="133"/>
      <c r="OA83" s="133"/>
      <c r="OB83" s="133"/>
      <c r="OC83" s="133"/>
      <c r="OD83" s="133"/>
      <c r="OE83" s="133"/>
      <c r="OF83" s="133"/>
      <c r="OG83" s="133"/>
      <c r="OH83" s="133"/>
      <c r="OI83" s="133"/>
      <c r="OJ83" s="133"/>
      <c r="OK83" s="133"/>
      <c r="OL83" s="133"/>
      <c r="OM83" s="133"/>
      <c r="ON83" s="133"/>
      <c r="OO83" s="133"/>
      <c r="OP83" s="133"/>
      <c r="OQ83" s="133"/>
      <c r="OR83" s="133"/>
      <c r="OS83" s="133"/>
      <c r="OT83" s="133"/>
      <c r="OU83" s="133"/>
      <c r="OV83" s="133"/>
      <c r="OW83" s="133"/>
      <c r="OX83" s="133"/>
      <c r="OY83" s="133"/>
      <c r="OZ83" s="133"/>
      <c r="PA83" s="133"/>
      <c r="PB83" s="133"/>
      <c r="PC83" s="133"/>
      <c r="PD83" s="133"/>
      <c r="PE83" s="133"/>
      <c r="PF83" s="133"/>
      <c r="PG83" s="133"/>
      <c r="PH83" s="133"/>
      <c r="PI83" s="133"/>
      <c r="PJ83" s="133"/>
      <c r="PK83" s="133"/>
      <c r="PL83" s="133"/>
      <c r="PM83" s="133"/>
      <c r="PN83" s="133"/>
      <c r="PO83" s="133"/>
      <c r="PP83" s="133"/>
      <c r="PQ83" s="133"/>
      <c r="PR83" s="133"/>
      <c r="PS83" s="133"/>
      <c r="PT83" s="133"/>
      <c r="PU83" s="133"/>
      <c r="PV83" s="133"/>
      <c r="PW83" s="133"/>
      <c r="PX83" s="133"/>
      <c r="PY83" s="133"/>
      <c r="PZ83" s="133"/>
      <c r="QA83" s="133"/>
      <c r="QB83" s="133"/>
      <c r="QC83" s="133"/>
      <c r="QD83" s="133"/>
      <c r="QE83" s="133"/>
      <c r="QF83" s="133"/>
      <c r="QG83" s="133"/>
      <c r="QH83" s="133"/>
      <c r="QI83" s="133"/>
      <c r="QJ83" s="133"/>
      <c r="QK83" s="133"/>
      <c r="QL83" s="133"/>
      <c r="QM83" s="133"/>
      <c r="QN83" s="133"/>
      <c r="QO83" s="133"/>
      <c r="QP83" s="133"/>
      <c r="QQ83" s="133"/>
      <c r="QR83" s="133"/>
      <c r="QS83" s="133"/>
      <c r="QT83" s="133"/>
      <c r="QU83" s="133"/>
      <c r="QV83" s="133"/>
      <c r="QW83" s="133"/>
      <c r="QX83" s="133"/>
      <c r="QY83" s="133"/>
      <c r="QZ83" s="133"/>
      <c r="RA83" s="133"/>
      <c r="RB83" s="133"/>
      <c r="RC83" s="133"/>
      <c r="RD83" s="133"/>
      <c r="RE83" s="133"/>
      <c r="RF83" s="133"/>
      <c r="RG83" s="133"/>
      <c r="RH83" s="133"/>
      <c r="RI83" s="133"/>
      <c r="RJ83" s="133"/>
      <c r="RK83" s="133"/>
      <c r="RL83" s="133"/>
      <c r="RM83" s="133"/>
      <c r="RN83" s="133"/>
      <c r="RO83" s="133"/>
      <c r="RP83" s="133"/>
      <c r="RQ83" s="133"/>
      <c r="RR83" s="133"/>
      <c r="RS83" s="133"/>
      <c r="RT83" s="133"/>
      <c r="RU83" s="133"/>
      <c r="RV83" s="133"/>
      <c r="RW83" s="133"/>
      <c r="RX83" s="133"/>
      <c r="RY83" s="133"/>
      <c r="RZ83" s="133"/>
      <c r="SA83" s="133"/>
      <c r="SB83" s="133"/>
      <c r="SC83" s="133"/>
      <c r="SD83" s="133"/>
      <c r="SE83" s="133"/>
      <c r="SF83" s="133"/>
      <c r="SG83" s="133"/>
      <c r="SH83" s="133"/>
      <c r="SI83" s="133"/>
      <c r="SJ83" s="133"/>
      <c r="SK83" s="133"/>
      <c r="SL83" s="133"/>
      <c r="SM83" s="133"/>
      <c r="SN83" s="133"/>
      <c r="SO83" s="133"/>
      <c r="SP83" s="133"/>
      <c r="SQ83" s="133"/>
      <c r="SR83" s="133"/>
      <c r="SS83" s="133"/>
      <c r="ST83" s="133"/>
      <c r="SU83" s="133"/>
      <c r="SV83" s="133"/>
      <c r="SW83" s="133"/>
      <c r="SX83" s="133"/>
      <c r="SY83" s="133"/>
      <c r="SZ83" s="133"/>
      <c r="TA83" s="133"/>
      <c r="TB83" s="133"/>
      <c r="TC83" s="133"/>
      <c r="TD83" s="133"/>
      <c r="TE83" s="133"/>
      <c r="TF83" s="133"/>
      <c r="TG83" s="133"/>
      <c r="TH83" s="133"/>
      <c r="TI83" s="133"/>
      <c r="TJ83" s="133"/>
      <c r="TK83" s="133"/>
      <c r="TL83" s="133"/>
      <c r="TM83" s="133"/>
      <c r="TN83" s="133"/>
      <c r="TO83" s="133"/>
      <c r="TP83" s="133"/>
      <c r="TQ83" s="133"/>
      <c r="TR83" s="133"/>
      <c r="TS83" s="133"/>
      <c r="TT83" s="133"/>
      <c r="TU83" s="133"/>
      <c r="TV83" s="133"/>
      <c r="TW83" s="133"/>
      <c r="TX83" s="133"/>
      <c r="TY83" s="133"/>
      <c r="TZ83" s="133"/>
      <c r="UA83" s="133"/>
      <c r="UB83" s="133"/>
      <c r="UC83" s="133"/>
      <c r="UD83" s="133"/>
      <c r="UE83" s="133"/>
      <c r="UF83" s="133"/>
      <c r="UG83" s="133"/>
      <c r="UH83" s="133"/>
      <c r="UI83" s="133"/>
      <c r="UJ83" s="133"/>
      <c r="UK83" s="133"/>
      <c r="UL83" s="133"/>
      <c r="UM83" s="133"/>
      <c r="UN83" s="133"/>
      <c r="UO83" s="133"/>
      <c r="UP83" s="133"/>
      <c r="UQ83" s="133"/>
      <c r="UR83" s="133"/>
      <c r="US83" s="133"/>
      <c r="UT83" s="133"/>
      <c r="UU83" s="133"/>
      <c r="UV83" s="133"/>
      <c r="UW83" s="133"/>
      <c r="UX83" s="133"/>
      <c r="UY83" s="133"/>
      <c r="UZ83" s="133"/>
      <c r="VA83" s="133"/>
      <c r="VB83" s="133"/>
      <c r="VC83" s="133"/>
      <c r="VD83" s="133"/>
      <c r="VE83" s="133"/>
      <c r="VF83" s="133"/>
      <c r="VG83" s="133"/>
      <c r="VH83" s="133"/>
      <c r="VI83" s="133"/>
      <c r="VJ83" s="133"/>
      <c r="VK83" s="133"/>
      <c r="VL83" s="133"/>
      <c r="VM83" s="133"/>
      <c r="VN83" s="133"/>
      <c r="VO83" s="133"/>
      <c r="VP83" s="133"/>
      <c r="VQ83" s="133"/>
      <c r="VR83" s="133"/>
      <c r="VS83" s="133"/>
      <c r="VT83" s="133"/>
      <c r="VU83" s="133"/>
      <c r="VV83" s="133"/>
      <c r="VW83" s="133"/>
      <c r="VX83" s="133"/>
      <c r="VY83" s="133"/>
      <c r="VZ83" s="133"/>
      <c r="WA83" s="133"/>
      <c r="WB83" s="133"/>
      <c r="WC83" s="133"/>
      <c r="WD83" s="133"/>
      <c r="WE83" s="133"/>
      <c r="WF83" s="133"/>
      <c r="WG83" s="133"/>
      <c r="WH83" s="133"/>
      <c r="WI83" s="133"/>
      <c r="WJ83" s="133"/>
      <c r="WK83" s="133"/>
      <c r="WL83" s="133"/>
      <c r="WM83" s="133"/>
      <c r="WN83" s="133"/>
      <c r="WO83" s="133"/>
      <c r="WP83" s="133"/>
      <c r="WQ83" s="133"/>
      <c r="WR83" s="133"/>
      <c r="WS83" s="133"/>
      <c r="WT83" s="133"/>
      <c r="WU83" s="133"/>
      <c r="WV83" s="133"/>
      <c r="WW83" s="133"/>
      <c r="WX83" s="133"/>
      <c r="WY83" s="133"/>
      <c r="WZ83" s="133"/>
      <c r="XA83" s="133"/>
      <c r="XB83" s="133"/>
      <c r="XC83" s="133"/>
      <c r="XD83" s="133"/>
      <c r="XE83" s="133"/>
      <c r="XF83" s="133"/>
      <c r="XG83" s="133"/>
      <c r="XH83" s="133"/>
      <c r="XI83" s="133"/>
      <c r="XJ83" s="133"/>
      <c r="XK83" s="133"/>
      <c r="XL83" s="133"/>
      <c r="XM83" s="133"/>
      <c r="XN83" s="133"/>
      <c r="XO83" s="133"/>
      <c r="XP83" s="133"/>
      <c r="XQ83" s="133"/>
      <c r="XR83" s="133"/>
      <c r="XS83" s="133"/>
      <c r="XT83" s="133"/>
      <c r="XU83" s="133"/>
      <c r="XV83" s="133"/>
      <c r="XW83" s="133"/>
      <c r="XX83" s="133"/>
      <c r="XY83" s="133"/>
      <c r="XZ83" s="133"/>
      <c r="YA83" s="133"/>
      <c r="YB83" s="133"/>
      <c r="YC83" s="133"/>
      <c r="YD83" s="133"/>
      <c r="YE83" s="133"/>
      <c r="YF83" s="133"/>
      <c r="YG83" s="133"/>
      <c r="YH83" s="133"/>
      <c r="YI83" s="133"/>
      <c r="YJ83" s="133"/>
      <c r="YK83" s="133"/>
      <c r="YL83" s="133"/>
      <c r="YM83" s="133"/>
      <c r="YN83" s="133"/>
      <c r="YO83" s="133"/>
      <c r="YP83" s="133"/>
      <c r="YQ83" s="133"/>
      <c r="YR83" s="133"/>
      <c r="YS83" s="133"/>
      <c r="YT83" s="133"/>
      <c r="YU83" s="133"/>
      <c r="YV83" s="133"/>
      <c r="YW83" s="133"/>
      <c r="YX83" s="133"/>
      <c r="YY83" s="133"/>
      <c r="YZ83" s="133"/>
      <c r="ZA83" s="133"/>
      <c r="ZB83" s="133"/>
      <c r="ZC83" s="133"/>
      <c r="ZD83" s="133"/>
      <c r="ZE83" s="133"/>
      <c r="ZF83" s="133"/>
      <c r="ZG83" s="133"/>
      <c r="ZH83" s="133"/>
      <c r="ZI83" s="133"/>
      <c r="ZJ83" s="133"/>
      <c r="ZK83" s="133"/>
      <c r="ZL83" s="133"/>
      <c r="ZM83" s="133"/>
      <c r="ZN83" s="133"/>
      <c r="ZO83" s="133"/>
      <c r="ZP83" s="133"/>
      <c r="ZQ83" s="133"/>
      <c r="ZR83" s="133"/>
      <c r="ZS83" s="133"/>
      <c r="ZT83" s="133"/>
      <c r="ZU83" s="133"/>
      <c r="ZV83" s="133"/>
      <c r="ZW83" s="133"/>
      <c r="ZX83" s="133"/>
      <c r="ZY83" s="133"/>
      <c r="ZZ83" s="133"/>
      <c r="AAA83" s="133"/>
      <c r="AAB83" s="133"/>
      <c r="AAC83" s="133"/>
      <c r="AAD83" s="133"/>
      <c r="AAE83" s="133"/>
      <c r="AAF83" s="133"/>
      <c r="AAG83" s="133"/>
      <c r="AAH83" s="133"/>
      <c r="AAI83" s="133"/>
      <c r="AAJ83" s="133"/>
      <c r="AAK83" s="133"/>
      <c r="AAL83" s="133"/>
      <c r="AAM83" s="133"/>
      <c r="AAN83" s="133"/>
      <c r="AAO83" s="133"/>
      <c r="AAP83" s="133"/>
      <c r="AAQ83" s="133"/>
      <c r="AAR83" s="133"/>
      <c r="AAS83" s="133"/>
      <c r="AAT83" s="133"/>
      <c r="AAU83" s="133"/>
      <c r="AAV83" s="133"/>
      <c r="AAW83" s="133"/>
      <c r="AAX83" s="133"/>
      <c r="AAY83" s="133"/>
      <c r="AAZ83" s="133"/>
      <c r="ABA83" s="133"/>
      <c r="ABB83" s="133"/>
      <c r="ABC83" s="133"/>
      <c r="ABD83" s="133"/>
      <c r="ABE83" s="133"/>
      <c r="ABF83" s="133"/>
      <c r="ABG83" s="133"/>
      <c r="ABH83" s="133"/>
      <c r="ABI83" s="133"/>
      <c r="ABJ83" s="133"/>
      <c r="ABK83" s="133"/>
      <c r="ABL83" s="133"/>
      <c r="ABM83" s="133"/>
      <c r="ABN83" s="133"/>
      <c r="ABO83" s="133"/>
      <c r="ABP83" s="133"/>
      <c r="ABQ83" s="133"/>
      <c r="ABR83" s="133"/>
      <c r="ABS83" s="133"/>
      <c r="ABT83" s="133"/>
      <c r="ABU83" s="133"/>
      <c r="ABV83" s="133"/>
      <c r="ABW83" s="133"/>
      <c r="ABX83" s="133"/>
      <c r="ABY83" s="133"/>
      <c r="ABZ83" s="133"/>
      <c r="ACA83" s="133"/>
      <c r="ACB83" s="133"/>
      <c r="ACC83" s="133"/>
      <c r="ACD83" s="133"/>
      <c r="ACE83" s="133"/>
      <c r="ACF83" s="133"/>
      <c r="ACG83" s="133"/>
      <c r="ACH83" s="133"/>
      <c r="ACI83" s="133"/>
      <c r="ACJ83" s="133"/>
      <c r="ACK83" s="133"/>
      <c r="ACL83" s="133"/>
      <c r="ACM83" s="133"/>
      <c r="ACN83" s="133"/>
      <c r="ACO83" s="133"/>
      <c r="ACP83" s="133"/>
      <c r="ACQ83" s="133"/>
      <c r="ACR83" s="133"/>
      <c r="ACS83" s="133"/>
      <c r="ACT83" s="133"/>
      <c r="ACU83" s="133"/>
      <c r="ACV83" s="133"/>
      <c r="ACW83" s="133"/>
      <c r="ACX83" s="133"/>
      <c r="ACY83" s="133"/>
      <c r="ACZ83" s="133"/>
      <c r="ADA83" s="133"/>
      <c r="ADB83" s="133"/>
      <c r="ADC83" s="133"/>
      <c r="ADD83" s="133"/>
      <c r="ADE83" s="133"/>
      <c r="ADF83" s="133"/>
      <c r="ADG83" s="133"/>
      <c r="ADH83" s="133"/>
      <c r="ADI83" s="133"/>
      <c r="ADJ83" s="133"/>
      <c r="ADK83" s="133"/>
      <c r="ADL83" s="133"/>
      <c r="ADM83" s="133"/>
      <c r="ADN83" s="133"/>
      <c r="ADO83" s="133"/>
      <c r="ADP83" s="133"/>
      <c r="ADQ83" s="133"/>
      <c r="ADR83" s="133"/>
      <c r="ADS83" s="133"/>
      <c r="ADT83" s="133"/>
      <c r="ADU83" s="133"/>
      <c r="ADV83" s="133"/>
      <c r="ADW83" s="133"/>
      <c r="ADX83" s="133"/>
      <c r="ADY83" s="133"/>
      <c r="ADZ83" s="133"/>
      <c r="AEA83" s="133"/>
      <c r="AEB83" s="133"/>
      <c r="AEC83" s="133"/>
      <c r="AED83" s="133"/>
      <c r="AEE83" s="133"/>
      <c r="AEF83" s="133"/>
      <c r="AEG83" s="133"/>
      <c r="AEH83" s="133"/>
      <c r="AEI83" s="133"/>
      <c r="AEJ83" s="133"/>
      <c r="AEK83" s="133"/>
      <c r="AEL83" s="133"/>
      <c r="AEM83" s="133"/>
      <c r="AEN83" s="133"/>
      <c r="AEO83" s="133"/>
      <c r="AEP83" s="133"/>
      <c r="AEQ83" s="133"/>
      <c r="AER83" s="133"/>
      <c r="AES83" s="133"/>
      <c r="AET83" s="133"/>
      <c r="AEU83" s="133"/>
      <c r="AEV83" s="133"/>
      <c r="AEW83" s="133"/>
      <c r="AEX83" s="133"/>
      <c r="AEY83" s="133"/>
      <c r="AEZ83" s="133"/>
      <c r="AFA83" s="133"/>
      <c r="AFB83" s="133"/>
      <c r="AFC83" s="133"/>
      <c r="AFD83" s="133"/>
      <c r="AFE83" s="133"/>
      <c r="AFF83" s="133"/>
      <c r="AFG83" s="133"/>
      <c r="AFH83" s="133"/>
      <c r="AFI83" s="133"/>
      <c r="AFJ83" s="133"/>
      <c r="AFK83" s="133"/>
      <c r="AFL83" s="133"/>
      <c r="AFM83" s="133"/>
      <c r="AFN83" s="133"/>
      <c r="AFO83" s="133"/>
      <c r="AFP83" s="133"/>
      <c r="AFQ83" s="133"/>
      <c r="AFR83" s="133"/>
      <c r="AFS83" s="133"/>
      <c r="AFT83" s="133"/>
      <c r="AFU83" s="133"/>
      <c r="AFV83" s="133"/>
      <c r="AFW83" s="133"/>
      <c r="AFX83" s="133"/>
      <c r="AFY83" s="133"/>
      <c r="AFZ83" s="133"/>
      <c r="AGA83" s="133"/>
      <c r="AGB83" s="133"/>
      <c r="AGC83" s="133"/>
      <c r="AGD83" s="133"/>
      <c r="AGE83" s="133"/>
      <c r="AGF83" s="133"/>
      <c r="AGG83" s="133"/>
      <c r="AGH83" s="133"/>
      <c r="AGI83" s="133"/>
      <c r="AGJ83" s="133"/>
      <c r="AGK83" s="133"/>
      <c r="AGL83" s="133"/>
      <c r="AGM83" s="133"/>
      <c r="AGN83" s="133"/>
      <c r="AGO83" s="133"/>
      <c r="AGP83" s="133"/>
      <c r="AGQ83" s="133"/>
      <c r="AGR83" s="133"/>
      <c r="AGS83" s="133"/>
      <c r="AGT83" s="133"/>
      <c r="AGU83" s="133"/>
      <c r="AGV83" s="133"/>
      <c r="AGW83" s="133"/>
      <c r="AGX83" s="133"/>
      <c r="AGY83" s="133"/>
      <c r="AGZ83" s="133"/>
      <c r="AHA83" s="133"/>
      <c r="AHB83" s="133"/>
      <c r="AHC83" s="133"/>
      <c r="AHD83" s="133"/>
      <c r="AHE83" s="133"/>
      <c r="AHF83" s="133"/>
      <c r="AHG83" s="133"/>
      <c r="AHH83" s="133"/>
      <c r="AHI83" s="133"/>
      <c r="AHJ83" s="133"/>
      <c r="AHK83" s="133"/>
      <c r="AHL83" s="133"/>
      <c r="AHM83" s="133"/>
      <c r="AHN83" s="133"/>
      <c r="AHO83" s="133"/>
      <c r="AHP83" s="133"/>
      <c r="AHQ83" s="133"/>
      <c r="AHR83" s="133"/>
      <c r="AHS83" s="133"/>
      <c r="AHT83" s="133"/>
      <c r="AHU83" s="133"/>
      <c r="AHV83" s="133"/>
      <c r="AHW83" s="133"/>
      <c r="AHX83" s="133"/>
      <c r="AHY83" s="133"/>
      <c r="AHZ83" s="133"/>
      <c r="AIA83" s="133"/>
      <c r="AIB83" s="133"/>
      <c r="AIC83" s="133"/>
      <c r="AID83" s="133"/>
      <c r="AIE83" s="133"/>
      <c r="AIF83" s="133"/>
      <c r="AIG83" s="133"/>
      <c r="AIH83" s="133"/>
      <c r="AII83" s="133"/>
      <c r="AIJ83" s="133"/>
      <c r="AIK83" s="133"/>
      <c r="AIL83" s="133"/>
      <c r="AIM83" s="133"/>
      <c r="AIN83" s="133"/>
      <c r="AIO83" s="133"/>
      <c r="AIP83" s="133"/>
      <c r="AIQ83" s="133"/>
      <c r="AIR83" s="133"/>
      <c r="AIS83" s="133"/>
      <c r="AIT83" s="133"/>
      <c r="AIU83" s="133"/>
      <c r="AIV83" s="133"/>
      <c r="AIW83" s="133"/>
      <c r="AIX83" s="133"/>
      <c r="AIY83" s="133"/>
      <c r="AIZ83" s="133"/>
      <c r="AJA83" s="133"/>
      <c r="AJB83" s="133"/>
      <c r="AJC83" s="133"/>
      <c r="AJD83" s="133"/>
      <c r="AJE83" s="133"/>
      <c r="AJF83" s="133"/>
      <c r="AJG83" s="133"/>
      <c r="AJH83" s="133"/>
      <c r="AJI83" s="133"/>
      <c r="AJJ83" s="133"/>
      <c r="AJK83" s="133"/>
      <c r="AJL83" s="133"/>
      <c r="AJM83" s="133"/>
      <c r="AJN83" s="133"/>
      <c r="AJO83" s="133"/>
      <c r="AJP83" s="133"/>
      <c r="AJQ83" s="133"/>
      <c r="AJR83" s="133"/>
      <c r="AJS83" s="133"/>
      <c r="AJT83" s="133"/>
      <c r="AJU83" s="133"/>
      <c r="AJV83" s="133"/>
      <c r="AJW83" s="133"/>
      <c r="AJX83" s="133"/>
      <c r="AJY83" s="133"/>
      <c r="AJZ83" s="133"/>
      <c r="AKA83" s="133"/>
      <c r="AKB83" s="133"/>
      <c r="AKC83" s="133"/>
      <c r="AKD83" s="133"/>
      <c r="AKE83" s="133"/>
      <c r="AKF83" s="133"/>
      <c r="AKG83" s="133"/>
      <c r="AKH83" s="133"/>
      <c r="AKI83" s="133"/>
      <c r="AKJ83" s="133"/>
      <c r="AKK83" s="133"/>
      <c r="AKL83" s="133"/>
      <c r="AKM83" s="133"/>
      <c r="AKN83" s="133"/>
      <c r="AKO83" s="133"/>
      <c r="AKP83" s="133"/>
      <c r="AKQ83" s="133"/>
      <c r="AKR83" s="133"/>
      <c r="AKS83" s="133"/>
      <c r="AKT83" s="133"/>
      <c r="AKU83" s="133"/>
      <c r="AKV83" s="133"/>
      <c r="AKW83" s="133"/>
      <c r="AKX83" s="133"/>
      <c r="AKY83" s="133"/>
      <c r="AKZ83" s="133"/>
      <c r="ALA83" s="133"/>
      <c r="ALB83" s="133"/>
      <c r="ALC83" s="133"/>
      <c r="ALD83" s="133"/>
      <c r="ALE83" s="133"/>
      <c r="ALF83" s="133"/>
      <c r="ALG83" s="133"/>
      <c r="ALH83" s="133"/>
      <c r="ALI83" s="133"/>
      <c r="ALJ83" s="133"/>
      <c r="ALK83" s="133"/>
      <c r="ALL83" s="133"/>
      <c r="ALM83" s="133"/>
      <c r="ALN83" s="133"/>
      <c r="ALO83" s="133"/>
      <c r="ALP83" s="133"/>
      <c r="ALQ83" s="133"/>
      <c r="ALR83" s="133"/>
      <c r="ALS83" s="133"/>
      <c r="ALT83" s="133"/>
      <c r="ALU83" s="133"/>
      <c r="ALV83" s="133"/>
      <c r="ALW83" s="133"/>
      <c r="ALX83" s="133"/>
      <c r="ALY83" s="133"/>
      <c r="ALZ83" s="133"/>
      <c r="AMA83" s="133"/>
      <c r="AMB83" s="133"/>
      <c r="AMC83" s="133"/>
      <c r="AMD83" s="133"/>
      <c r="AME83" s="133"/>
      <c r="AMF83" s="133"/>
      <c r="AMG83" s="133"/>
      <c r="AMH83" s="133"/>
      <c r="AMI83" s="133"/>
      <c r="AMJ83" s="133"/>
    </row>
    <row r="84" spans="1:1024" s="21" customFormat="1" ht="36.6" customHeight="1">
      <c r="A84" s="46" t="s">
        <v>115</v>
      </c>
      <c r="B84" s="46" t="s">
        <v>116</v>
      </c>
      <c r="C84" s="46" t="s">
        <v>117</v>
      </c>
      <c r="D84" s="47" t="s">
        <v>118</v>
      </c>
      <c r="E84" s="48">
        <f>F84</f>
        <v>815000</v>
      </c>
      <c r="F84" s="99">
        <f>200000+1300000-685000</f>
        <v>815000</v>
      </c>
      <c r="G84" s="48">
        <v>0</v>
      </c>
      <c r="H84" s="48">
        <v>0</v>
      </c>
      <c r="I84" s="49">
        <v>0</v>
      </c>
      <c r="J84" s="48">
        <f>K84</f>
        <v>685000</v>
      </c>
      <c r="K84" s="150">
        <f>685000</f>
        <v>685000</v>
      </c>
      <c r="L84" s="48">
        <v>0</v>
      </c>
      <c r="M84" s="48">
        <v>0</v>
      </c>
      <c r="N84" s="48">
        <v>0</v>
      </c>
      <c r="O84" s="48">
        <f>K84</f>
        <v>685000</v>
      </c>
      <c r="P84" s="50">
        <f>E84+J84</f>
        <v>1500000</v>
      </c>
      <c r="Q84" s="17"/>
    </row>
    <row r="85" spans="1:1024" s="21" customFormat="1" ht="36.6" customHeight="1">
      <c r="A85" s="148" t="s">
        <v>178</v>
      </c>
      <c r="B85" s="148" t="s">
        <v>177</v>
      </c>
      <c r="C85" s="184" t="s">
        <v>121</v>
      </c>
      <c r="D85" s="142" t="s">
        <v>176</v>
      </c>
      <c r="E85" s="143">
        <v>0</v>
      </c>
      <c r="F85" s="143">
        <v>0</v>
      </c>
      <c r="G85" s="143">
        <v>0</v>
      </c>
      <c r="H85" s="143">
        <v>0</v>
      </c>
      <c r="I85" s="143">
        <v>0</v>
      </c>
      <c r="J85" s="143">
        <f>K85</f>
        <v>709000</v>
      </c>
      <c r="K85" s="150">
        <f>649000+60000</f>
        <v>709000</v>
      </c>
      <c r="L85" s="143">
        <v>0</v>
      </c>
      <c r="M85" s="143">
        <v>0</v>
      </c>
      <c r="N85" s="143">
        <v>0</v>
      </c>
      <c r="O85" s="143">
        <f>K85</f>
        <v>709000</v>
      </c>
      <c r="P85" s="144">
        <f t="shared" si="26"/>
        <v>709000</v>
      </c>
      <c r="Q85" s="134"/>
    </row>
    <row r="86" spans="1:1024" s="61" customFormat="1" ht="36.6" customHeight="1">
      <c r="A86" s="148" t="s">
        <v>172</v>
      </c>
      <c r="B86" s="148" t="s">
        <v>168</v>
      </c>
      <c r="C86" s="173" t="s">
        <v>121</v>
      </c>
      <c r="D86" s="142" t="s">
        <v>148</v>
      </c>
      <c r="E86" s="143">
        <f>F86</f>
        <v>37000</v>
      </c>
      <c r="F86" s="112">
        <v>37000</v>
      </c>
      <c r="G86" s="143">
        <v>0</v>
      </c>
      <c r="H86" s="143">
        <v>0</v>
      </c>
      <c r="I86" s="49">
        <v>0</v>
      </c>
      <c r="J86" s="143">
        <v>0</v>
      </c>
      <c r="K86" s="143">
        <v>0</v>
      </c>
      <c r="L86" s="143">
        <v>0</v>
      </c>
      <c r="M86" s="143">
        <v>0</v>
      </c>
      <c r="N86" s="143">
        <v>0</v>
      </c>
      <c r="O86" s="143">
        <v>0</v>
      </c>
      <c r="P86" s="144">
        <f t="shared" si="26"/>
        <v>37000</v>
      </c>
      <c r="Q86" s="56"/>
    </row>
    <row r="87" spans="1:1024" s="21" customFormat="1" ht="45.95" customHeight="1">
      <c r="A87" s="166" t="s">
        <v>119</v>
      </c>
      <c r="B87" s="166" t="s">
        <v>120</v>
      </c>
      <c r="C87" s="166" t="s">
        <v>121</v>
      </c>
      <c r="D87" s="192" t="s">
        <v>122</v>
      </c>
      <c r="E87" s="48">
        <f>F87</f>
        <v>0</v>
      </c>
      <c r="F87" s="48">
        <v>0</v>
      </c>
      <c r="G87" s="48">
        <v>0</v>
      </c>
      <c r="H87" s="48">
        <v>0</v>
      </c>
      <c r="I87" s="49">
        <v>0</v>
      </c>
      <c r="J87" s="48">
        <f>L87</f>
        <v>61000</v>
      </c>
      <c r="K87" s="48">
        <v>0</v>
      </c>
      <c r="L87" s="99">
        <f>7000+54000</f>
        <v>61000</v>
      </c>
      <c r="M87" s="48">
        <v>0</v>
      </c>
      <c r="N87" s="48">
        <v>0</v>
      </c>
      <c r="O87" s="48">
        <v>0</v>
      </c>
      <c r="P87" s="50">
        <f t="shared" si="26"/>
        <v>61000</v>
      </c>
      <c r="Q87" s="17"/>
    </row>
    <row r="88" spans="1:1024" s="21" customFormat="1" ht="20.25" customHeight="1">
      <c r="A88" s="100"/>
      <c r="B88" s="100" t="s">
        <v>173</v>
      </c>
      <c r="C88" s="100"/>
      <c r="D88" s="168" t="s">
        <v>164</v>
      </c>
      <c r="E88" s="137">
        <f t="shared" ref="E88:I88" si="28">SUM(E89:E91)</f>
        <v>757529</v>
      </c>
      <c r="F88" s="137">
        <f t="shared" si="28"/>
        <v>757529</v>
      </c>
      <c r="G88" s="137">
        <f t="shared" si="28"/>
        <v>0</v>
      </c>
      <c r="H88" s="137">
        <f t="shared" si="28"/>
        <v>40967</v>
      </c>
      <c r="I88" s="137">
        <f t="shared" si="28"/>
        <v>0</v>
      </c>
      <c r="J88" s="137">
        <f>SUM(J89:J91)</f>
        <v>15000</v>
      </c>
      <c r="K88" s="137">
        <f t="shared" ref="K88:P88" si="29">SUM(K89:K91)</f>
        <v>0</v>
      </c>
      <c r="L88" s="137">
        <f t="shared" si="29"/>
        <v>15000</v>
      </c>
      <c r="M88" s="137">
        <f t="shared" si="29"/>
        <v>0</v>
      </c>
      <c r="N88" s="137">
        <f t="shared" si="29"/>
        <v>0</v>
      </c>
      <c r="O88" s="137">
        <f t="shared" si="29"/>
        <v>0</v>
      </c>
      <c r="P88" s="137">
        <f t="shared" si="29"/>
        <v>772529</v>
      </c>
      <c r="Q88" s="137">
        <f>SUM(Q89:Q95)</f>
        <v>0</v>
      </c>
      <c r="R88" s="137">
        <f>SUM(R89:R95)</f>
        <v>0</v>
      </c>
    </row>
    <row r="89" spans="1:1024" s="21" customFormat="1" ht="21.75" customHeight="1">
      <c r="A89" s="46" t="s">
        <v>153</v>
      </c>
      <c r="B89" s="46" t="s">
        <v>154</v>
      </c>
      <c r="C89" s="166" t="s">
        <v>160</v>
      </c>
      <c r="D89" s="167" t="s">
        <v>161</v>
      </c>
      <c r="E89" s="48">
        <f>F89</f>
        <v>507500</v>
      </c>
      <c r="F89" s="99">
        <v>507500</v>
      </c>
      <c r="G89" s="143">
        <v>0</v>
      </c>
      <c r="H89" s="143">
        <v>0</v>
      </c>
      <c r="I89" s="49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50">
        <f>E89+J89</f>
        <v>507500</v>
      </c>
      <c r="Q89" s="17"/>
    </row>
    <row r="90" spans="1:1024" s="21" customFormat="1" ht="21.75" customHeight="1">
      <c r="A90" s="46" t="s">
        <v>123</v>
      </c>
      <c r="B90" s="46" t="s">
        <v>124</v>
      </c>
      <c r="C90" s="46" t="s">
        <v>125</v>
      </c>
      <c r="D90" s="47" t="s">
        <v>126</v>
      </c>
      <c r="E90" s="48">
        <f>F90</f>
        <v>250029</v>
      </c>
      <c r="F90" s="99">
        <f>30029+220000</f>
        <v>250029</v>
      </c>
      <c r="G90" s="48">
        <v>0</v>
      </c>
      <c r="H90" s="99">
        <f>10000+10967+20000</f>
        <v>40967</v>
      </c>
      <c r="I90" s="49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50">
        <f>E90+J90</f>
        <v>250029</v>
      </c>
      <c r="Q90" s="17"/>
    </row>
    <row r="91" spans="1:1024" s="21" customFormat="1" ht="32.25" customHeight="1">
      <c r="A91" s="46" t="s">
        <v>127</v>
      </c>
      <c r="B91" s="46" t="s">
        <v>128</v>
      </c>
      <c r="C91" s="46" t="s">
        <v>129</v>
      </c>
      <c r="D91" s="47" t="s">
        <v>130</v>
      </c>
      <c r="E91" s="48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f>L91</f>
        <v>15000</v>
      </c>
      <c r="K91" s="48">
        <v>0</v>
      </c>
      <c r="L91" s="99">
        <v>15000</v>
      </c>
      <c r="M91" s="48">
        <v>0</v>
      </c>
      <c r="N91" s="143">
        <v>0</v>
      </c>
      <c r="O91" s="143">
        <v>0</v>
      </c>
      <c r="P91" s="144">
        <f>E91+J91</f>
        <v>15000</v>
      </c>
      <c r="Q91" s="17"/>
    </row>
    <row r="92" spans="1:1024" s="21" customFormat="1" ht="33.75" customHeight="1">
      <c r="A92" s="202" t="s">
        <v>45</v>
      </c>
      <c r="B92" s="202" t="s">
        <v>46</v>
      </c>
      <c r="C92" s="202" t="s">
        <v>15</v>
      </c>
      <c r="D92" s="202" t="s">
        <v>47</v>
      </c>
      <c r="E92" s="203" t="s">
        <v>10</v>
      </c>
      <c r="F92" s="203"/>
      <c r="G92" s="203"/>
      <c r="H92" s="203"/>
      <c r="I92" s="203"/>
      <c r="J92" s="203" t="s">
        <v>3</v>
      </c>
      <c r="K92" s="203"/>
      <c r="L92" s="203"/>
      <c r="M92" s="203"/>
      <c r="N92" s="203"/>
      <c r="O92" s="203"/>
      <c r="P92" s="203" t="s">
        <v>17</v>
      </c>
      <c r="Q92" s="134"/>
    </row>
    <row r="93" spans="1:1024" s="21" customFormat="1" ht="48.75" customHeight="1">
      <c r="A93" s="202"/>
      <c r="B93" s="202"/>
      <c r="C93" s="202"/>
      <c r="D93" s="202"/>
      <c r="E93" s="203" t="s">
        <v>2</v>
      </c>
      <c r="F93" s="204" t="s">
        <v>18</v>
      </c>
      <c r="G93" s="202" t="s">
        <v>19</v>
      </c>
      <c r="H93" s="202"/>
      <c r="I93" s="204" t="s">
        <v>20</v>
      </c>
      <c r="J93" s="203" t="s">
        <v>2</v>
      </c>
      <c r="K93" s="204" t="s">
        <v>21</v>
      </c>
      <c r="L93" s="204" t="s">
        <v>18</v>
      </c>
      <c r="M93" s="202" t="s">
        <v>19</v>
      </c>
      <c r="N93" s="202"/>
      <c r="O93" s="204" t="s">
        <v>20</v>
      </c>
      <c r="P93" s="203"/>
      <c r="Q93" s="134"/>
    </row>
    <row r="94" spans="1:1024" s="21" customFormat="1" ht="48.75" customHeight="1">
      <c r="A94" s="202"/>
      <c r="B94" s="202"/>
      <c r="C94" s="202"/>
      <c r="D94" s="202"/>
      <c r="E94" s="203"/>
      <c r="F94" s="204"/>
      <c r="G94" s="162" t="s">
        <v>22</v>
      </c>
      <c r="H94" s="162" t="s">
        <v>23</v>
      </c>
      <c r="I94" s="204"/>
      <c r="J94" s="203"/>
      <c r="K94" s="204"/>
      <c r="L94" s="204"/>
      <c r="M94" s="162" t="s">
        <v>22</v>
      </c>
      <c r="N94" s="162" t="s">
        <v>23</v>
      </c>
      <c r="O94" s="204"/>
      <c r="P94" s="203"/>
      <c r="Q94" s="134"/>
    </row>
    <row r="95" spans="1:1024" s="21" customFormat="1" ht="17.25" customHeight="1">
      <c r="A95" s="162">
        <v>1</v>
      </c>
      <c r="B95" s="24">
        <v>2</v>
      </c>
      <c r="C95" s="24">
        <v>3</v>
      </c>
      <c r="D95" s="162">
        <v>4</v>
      </c>
      <c r="E95" s="163">
        <v>5</v>
      </c>
      <c r="F95" s="164">
        <v>6</v>
      </c>
      <c r="G95" s="162">
        <v>7</v>
      </c>
      <c r="H95" s="65">
        <v>8</v>
      </c>
      <c r="I95" s="66">
        <v>9</v>
      </c>
      <c r="J95" s="65">
        <v>10</v>
      </c>
      <c r="K95" s="67">
        <v>11</v>
      </c>
      <c r="L95" s="67">
        <v>12</v>
      </c>
      <c r="M95" s="65">
        <v>13</v>
      </c>
      <c r="N95" s="65">
        <v>14</v>
      </c>
      <c r="O95" s="67">
        <v>15</v>
      </c>
      <c r="P95" s="165">
        <v>16</v>
      </c>
      <c r="Q95" s="134"/>
    </row>
    <row r="96" spans="1:1024" s="32" customFormat="1" ht="30" customHeight="1">
      <c r="A96" s="27" t="s">
        <v>136</v>
      </c>
      <c r="B96" s="28"/>
      <c r="C96" s="29"/>
      <c r="D96" s="30" t="s">
        <v>137</v>
      </c>
      <c r="E96" s="31">
        <f>E97</f>
        <v>5410360</v>
      </c>
      <c r="F96" s="31">
        <f t="shared" ref="F96:P96" si="30">F97</f>
        <v>4410360</v>
      </c>
      <c r="G96" s="31">
        <f t="shared" si="30"/>
        <v>600000</v>
      </c>
      <c r="H96" s="31">
        <f t="shared" si="30"/>
        <v>26219</v>
      </c>
      <c r="I96" s="31">
        <f t="shared" si="30"/>
        <v>0</v>
      </c>
      <c r="J96" s="31">
        <f t="shared" si="30"/>
        <v>1000000</v>
      </c>
      <c r="K96" s="31">
        <f t="shared" si="30"/>
        <v>1000000</v>
      </c>
      <c r="L96" s="31">
        <f t="shared" si="30"/>
        <v>0</v>
      </c>
      <c r="M96" s="31">
        <f t="shared" si="30"/>
        <v>0</v>
      </c>
      <c r="N96" s="31">
        <f t="shared" si="30"/>
        <v>0</v>
      </c>
      <c r="O96" s="31">
        <f t="shared" si="30"/>
        <v>1000000</v>
      </c>
      <c r="P96" s="31">
        <f t="shared" si="30"/>
        <v>6410360</v>
      </c>
      <c r="Q96" s="31">
        <f t="shared" ref="Q96:R96" si="31">Q97</f>
        <v>0</v>
      </c>
      <c r="R96" s="31">
        <f t="shared" si="31"/>
        <v>0</v>
      </c>
    </row>
    <row r="97" spans="1:1024" s="21" customFormat="1" ht="25.5" customHeight="1">
      <c r="A97" s="33" t="s">
        <v>138</v>
      </c>
      <c r="B97" s="34"/>
      <c r="C97" s="19"/>
      <c r="D97" s="35" t="s">
        <v>137</v>
      </c>
      <c r="E97" s="36">
        <f>E98+E102+E100</f>
        <v>5410360</v>
      </c>
      <c r="F97" s="36">
        <f t="shared" ref="F97:O97" si="32">F98+F102</f>
        <v>4410360</v>
      </c>
      <c r="G97" s="36">
        <f t="shared" si="32"/>
        <v>600000</v>
      </c>
      <c r="H97" s="36">
        <f t="shared" si="32"/>
        <v>26219</v>
      </c>
      <c r="I97" s="36">
        <f t="shared" si="32"/>
        <v>0</v>
      </c>
      <c r="J97" s="36">
        <f t="shared" si="32"/>
        <v>1000000</v>
      </c>
      <c r="K97" s="36">
        <f t="shared" si="32"/>
        <v>1000000</v>
      </c>
      <c r="L97" s="36">
        <f t="shared" si="32"/>
        <v>0</v>
      </c>
      <c r="M97" s="36">
        <f t="shared" si="32"/>
        <v>0</v>
      </c>
      <c r="N97" s="36">
        <f t="shared" si="32"/>
        <v>0</v>
      </c>
      <c r="O97" s="36">
        <f t="shared" si="32"/>
        <v>1000000</v>
      </c>
      <c r="P97" s="36">
        <f>J97+E97</f>
        <v>6410360</v>
      </c>
      <c r="Q97" s="17"/>
    </row>
    <row r="98" spans="1:1024" s="21" customFormat="1" ht="15.75" customHeight="1">
      <c r="A98" s="33"/>
      <c r="B98" s="33" t="s">
        <v>27</v>
      </c>
      <c r="C98" s="19"/>
      <c r="D98" s="35" t="s">
        <v>28</v>
      </c>
      <c r="E98" s="36">
        <f t="shared" ref="E98:O98" si="33">E99</f>
        <v>800000</v>
      </c>
      <c r="F98" s="36">
        <f t="shared" si="33"/>
        <v>800000</v>
      </c>
      <c r="G98" s="36">
        <f t="shared" si="33"/>
        <v>600000</v>
      </c>
      <c r="H98" s="36">
        <f t="shared" si="33"/>
        <v>26219</v>
      </c>
      <c r="I98" s="36">
        <f t="shared" si="33"/>
        <v>0</v>
      </c>
      <c r="J98" s="36">
        <f t="shared" si="33"/>
        <v>0</v>
      </c>
      <c r="K98" s="36">
        <f t="shared" si="33"/>
        <v>0</v>
      </c>
      <c r="L98" s="36">
        <f t="shared" si="33"/>
        <v>0</v>
      </c>
      <c r="M98" s="36">
        <f t="shared" si="33"/>
        <v>0</v>
      </c>
      <c r="N98" s="36">
        <f t="shared" si="33"/>
        <v>0</v>
      </c>
      <c r="O98" s="36">
        <f t="shared" si="33"/>
        <v>0</v>
      </c>
      <c r="P98" s="107">
        <f>E98+J98</f>
        <v>800000</v>
      </c>
      <c r="Q98" s="17"/>
    </row>
    <row r="99" spans="1:1024" s="84" customFormat="1" ht="45" customHeight="1">
      <c r="A99" s="81">
        <v>3710160</v>
      </c>
      <c r="B99" s="81" t="s">
        <v>30</v>
      </c>
      <c r="C99" s="81" t="s">
        <v>31</v>
      </c>
      <c r="D99" s="110" t="s">
        <v>32</v>
      </c>
      <c r="E99" s="111">
        <f>F99</f>
        <v>800000</v>
      </c>
      <c r="F99" s="112">
        <v>800000</v>
      </c>
      <c r="G99" s="112">
        <v>600000</v>
      </c>
      <c r="H99" s="113">
        <f>15000+11219</f>
        <v>26219</v>
      </c>
      <c r="I99" s="111">
        <v>0</v>
      </c>
      <c r="J99" s="111">
        <f>L99</f>
        <v>0</v>
      </c>
      <c r="K99" s="111">
        <v>0</v>
      </c>
      <c r="L99" s="114">
        <v>0</v>
      </c>
      <c r="M99" s="111">
        <v>0</v>
      </c>
      <c r="N99" s="111">
        <v>0</v>
      </c>
      <c r="O99" s="111">
        <v>0</v>
      </c>
      <c r="P99" s="111">
        <f>J99+E99</f>
        <v>800000</v>
      </c>
      <c r="Q99" s="80"/>
    </row>
    <row r="100" spans="1:1024" s="21" customFormat="1" ht="21.75" customHeight="1">
      <c r="A100" s="153"/>
      <c r="B100" s="153" t="s">
        <v>131</v>
      </c>
      <c r="C100" s="153"/>
      <c r="D100" s="136" t="s">
        <v>132</v>
      </c>
      <c r="E100" s="137">
        <f t="shared" ref="E100:O100" si="34">E101</f>
        <v>1000000</v>
      </c>
      <c r="F100" s="137">
        <f t="shared" si="34"/>
        <v>0</v>
      </c>
      <c r="G100" s="137">
        <f t="shared" si="34"/>
        <v>0</v>
      </c>
      <c r="H100" s="137">
        <f t="shared" si="34"/>
        <v>0</v>
      </c>
      <c r="I100" s="137">
        <f t="shared" si="34"/>
        <v>0</v>
      </c>
      <c r="J100" s="151">
        <f t="shared" si="34"/>
        <v>0</v>
      </c>
      <c r="K100" s="151">
        <f t="shared" si="34"/>
        <v>0</v>
      </c>
      <c r="L100" s="151">
        <f t="shared" si="34"/>
        <v>0</v>
      </c>
      <c r="M100" s="151">
        <f t="shared" si="34"/>
        <v>0</v>
      </c>
      <c r="N100" s="151">
        <f t="shared" si="34"/>
        <v>0</v>
      </c>
      <c r="O100" s="151">
        <f t="shared" si="34"/>
        <v>0</v>
      </c>
      <c r="P100" s="107">
        <f>E100+J100</f>
        <v>1000000</v>
      </c>
      <c r="Q100" s="134"/>
    </row>
    <row r="101" spans="1:1024" s="84" customFormat="1" ht="18.75" customHeight="1">
      <c r="A101" s="85" t="s">
        <v>133</v>
      </c>
      <c r="B101" s="129">
        <v>8700</v>
      </c>
      <c r="C101" s="85" t="s">
        <v>134</v>
      </c>
      <c r="D101" s="161" t="s">
        <v>135</v>
      </c>
      <c r="E101" s="112">
        <f>500000+500000</f>
        <v>1000000</v>
      </c>
      <c r="F101" s="154">
        <v>0</v>
      </c>
      <c r="G101" s="154">
        <v>0</v>
      </c>
      <c r="H101" s="154">
        <v>0</v>
      </c>
      <c r="I101" s="158">
        <v>0</v>
      </c>
      <c r="J101" s="154">
        <v>0</v>
      </c>
      <c r="K101" s="154">
        <v>0</v>
      </c>
      <c r="L101" s="154">
        <v>0</v>
      </c>
      <c r="M101" s="154">
        <v>0</v>
      </c>
      <c r="N101" s="154">
        <v>0</v>
      </c>
      <c r="O101" s="154">
        <v>0</v>
      </c>
      <c r="P101" s="155">
        <f>E101+J101</f>
        <v>1000000</v>
      </c>
      <c r="Q101" s="80"/>
    </row>
    <row r="102" spans="1:1024" s="21" customFormat="1" ht="25.5" customHeight="1">
      <c r="A102" s="115"/>
      <c r="B102" s="179">
        <v>9000</v>
      </c>
      <c r="C102" s="180"/>
      <c r="D102" s="181" t="s">
        <v>149</v>
      </c>
      <c r="E102" s="36">
        <f>SUM(E103:E104)</f>
        <v>3610360</v>
      </c>
      <c r="F102" s="137">
        <f t="shared" ref="F102:R102" si="35">SUM(F103:F104)</f>
        <v>3610360</v>
      </c>
      <c r="G102" s="137">
        <f t="shared" si="35"/>
        <v>0</v>
      </c>
      <c r="H102" s="137">
        <f t="shared" si="35"/>
        <v>0</v>
      </c>
      <c r="I102" s="137">
        <f t="shared" si="35"/>
        <v>0</v>
      </c>
      <c r="J102" s="137">
        <f>SUM(J103:J104)</f>
        <v>1000000</v>
      </c>
      <c r="K102" s="137">
        <f t="shared" si="35"/>
        <v>1000000</v>
      </c>
      <c r="L102" s="137">
        <f t="shared" si="35"/>
        <v>0</v>
      </c>
      <c r="M102" s="137">
        <f t="shared" si="35"/>
        <v>0</v>
      </c>
      <c r="N102" s="137">
        <f t="shared" si="35"/>
        <v>0</v>
      </c>
      <c r="O102" s="137">
        <f t="shared" si="35"/>
        <v>1000000</v>
      </c>
      <c r="P102" s="137">
        <f t="shared" si="35"/>
        <v>4610360</v>
      </c>
      <c r="Q102" s="137">
        <f t="shared" si="35"/>
        <v>0</v>
      </c>
      <c r="R102" s="137">
        <f t="shared" si="35"/>
        <v>0</v>
      </c>
    </row>
    <row r="103" spans="1:1024" s="120" customFormat="1" ht="25.5" customHeight="1">
      <c r="A103" s="117">
        <v>3719770</v>
      </c>
      <c r="B103" s="117" t="s">
        <v>139</v>
      </c>
      <c r="C103" s="117" t="s">
        <v>140</v>
      </c>
      <c r="D103" s="118" t="s">
        <v>141</v>
      </c>
      <c r="E103" s="94">
        <f>F103</f>
        <v>3087860</v>
      </c>
      <c r="F103" s="39">
        <f>1386960+800000+700000+100000+100900</f>
        <v>3087860</v>
      </c>
      <c r="G103" s="94">
        <v>0</v>
      </c>
      <c r="H103" s="94">
        <v>0</v>
      </c>
      <c r="I103" s="94">
        <v>0</v>
      </c>
      <c r="J103" s="138">
        <f>K103</f>
        <v>1000000</v>
      </c>
      <c r="K103" s="175">
        <f>700000+300000</f>
        <v>1000000</v>
      </c>
      <c r="L103" s="94">
        <v>0</v>
      </c>
      <c r="M103" s="94">
        <v>0</v>
      </c>
      <c r="N103" s="94">
        <v>0</v>
      </c>
      <c r="O103" s="94">
        <f>K103</f>
        <v>1000000</v>
      </c>
      <c r="P103" s="119">
        <f>E103+J103</f>
        <v>4087860</v>
      </c>
      <c r="Q103" s="116"/>
    </row>
    <row r="104" spans="1:1024" s="132" customFormat="1" ht="33.75">
      <c r="A104" s="148" t="s">
        <v>169</v>
      </c>
      <c r="B104" s="173">
        <v>9800</v>
      </c>
      <c r="C104" s="173" t="s">
        <v>140</v>
      </c>
      <c r="D104" s="109" t="s">
        <v>150</v>
      </c>
      <c r="E104" s="143">
        <f>F104</f>
        <v>522500</v>
      </c>
      <c r="F104" s="177">
        <f>285000+237500</f>
        <v>522500</v>
      </c>
      <c r="G104" s="138">
        <v>0</v>
      </c>
      <c r="H104" s="138">
        <v>0</v>
      </c>
      <c r="I104" s="138">
        <v>0</v>
      </c>
      <c r="J104" s="138">
        <f>K104</f>
        <v>0</v>
      </c>
      <c r="K104" s="175">
        <v>0</v>
      </c>
      <c r="L104" s="176">
        <v>0</v>
      </c>
      <c r="M104" s="176">
        <v>0</v>
      </c>
      <c r="N104" s="176">
        <v>0</v>
      </c>
      <c r="O104" s="176">
        <f>K104</f>
        <v>0</v>
      </c>
      <c r="P104" s="143">
        <f>E104+J104</f>
        <v>522500</v>
      </c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  <c r="DX104" s="133"/>
      <c r="DY104" s="133"/>
      <c r="DZ104" s="133"/>
      <c r="EA104" s="133"/>
      <c r="EB104" s="133"/>
      <c r="EC104" s="133"/>
      <c r="ED104" s="133"/>
      <c r="EE104" s="133"/>
      <c r="EF104" s="133"/>
      <c r="EG104" s="133"/>
      <c r="EH104" s="133"/>
      <c r="EI104" s="133"/>
      <c r="EJ104" s="133"/>
      <c r="EK104" s="133"/>
      <c r="EL104" s="133"/>
      <c r="EM104" s="133"/>
      <c r="EN104" s="133"/>
      <c r="EO104" s="133"/>
      <c r="EP104" s="133"/>
      <c r="EQ104" s="133"/>
      <c r="ER104" s="133"/>
      <c r="ES104" s="133"/>
      <c r="ET104" s="133"/>
      <c r="EU104" s="133"/>
      <c r="EV104" s="133"/>
      <c r="EW104" s="133"/>
      <c r="EX104" s="133"/>
      <c r="EY104" s="133"/>
      <c r="EZ104" s="133"/>
      <c r="FA104" s="133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133"/>
      <c r="GD104" s="133"/>
      <c r="GE104" s="133"/>
      <c r="GF104" s="133"/>
      <c r="GG104" s="133"/>
      <c r="GH104" s="133"/>
      <c r="GI104" s="133"/>
      <c r="GJ104" s="133"/>
      <c r="GK104" s="133"/>
      <c r="GL104" s="133"/>
      <c r="GM104" s="133"/>
      <c r="GN104" s="133"/>
      <c r="GO104" s="133"/>
      <c r="GP104" s="133"/>
      <c r="GQ104" s="133"/>
      <c r="GR104" s="133"/>
      <c r="GS104" s="133"/>
      <c r="GT104" s="133"/>
      <c r="GU104" s="133"/>
      <c r="GV104" s="133"/>
      <c r="GW104" s="133"/>
      <c r="GX104" s="133"/>
      <c r="GY104" s="133"/>
      <c r="GZ104" s="133"/>
      <c r="HA104" s="133"/>
      <c r="HB104" s="133"/>
      <c r="HC104" s="133"/>
      <c r="HD104" s="133"/>
      <c r="HE104" s="133"/>
      <c r="HF104" s="133"/>
      <c r="HG104" s="133"/>
      <c r="HH104" s="133"/>
      <c r="HI104" s="133"/>
      <c r="HJ104" s="133"/>
      <c r="HK104" s="133"/>
      <c r="HL104" s="133"/>
      <c r="HM104" s="133"/>
      <c r="HN104" s="133"/>
      <c r="HO104" s="133"/>
      <c r="HP104" s="133"/>
      <c r="HQ104" s="133"/>
      <c r="HR104" s="133"/>
      <c r="HS104" s="133"/>
      <c r="HT104" s="133"/>
      <c r="HU104" s="133"/>
      <c r="HV104" s="133"/>
      <c r="HW104" s="133"/>
      <c r="HX104" s="133"/>
      <c r="HY104" s="133"/>
      <c r="HZ104" s="133"/>
      <c r="IA104" s="133"/>
      <c r="IB104" s="133"/>
      <c r="IC104" s="133"/>
      <c r="ID104" s="133"/>
      <c r="IE104" s="133"/>
      <c r="IF104" s="133"/>
      <c r="IG104" s="133"/>
      <c r="IH104" s="133"/>
      <c r="II104" s="133"/>
      <c r="IJ104" s="133"/>
      <c r="IK104" s="133"/>
      <c r="IL104" s="133"/>
      <c r="IM104" s="133"/>
      <c r="IN104" s="133"/>
      <c r="IO104" s="133"/>
      <c r="IP104" s="133"/>
      <c r="IQ104" s="133"/>
      <c r="IR104" s="133"/>
      <c r="IS104" s="133"/>
      <c r="IT104" s="133"/>
      <c r="IU104" s="133"/>
      <c r="IV104" s="133"/>
      <c r="IW104" s="133"/>
      <c r="IX104" s="133"/>
      <c r="IY104" s="133"/>
      <c r="IZ104" s="133"/>
      <c r="JA104" s="133"/>
      <c r="JB104" s="133"/>
      <c r="JC104" s="133"/>
      <c r="JD104" s="133"/>
      <c r="JE104" s="133"/>
      <c r="JF104" s="133"/>
      <c r="JG104" s="133"/>
      <c r="JH104" s="133"/>
      <c r="JI104" s="133"/>
      <c r="JJ104" s="133"/>
      <c r="JK104" s="133"/>
      <c r="JL104" s="133"/>
      <c r="JM104" s="133"/>
      <c r="JN104" s="133"/>
      <c r="JO104" s="133"/>
      <c r="JP104" s="133"/>
      <c r="JQ104" s="133"/>
      <c r="JR104" s="133"/>
      <c r="JS104" s="133"/>
      <c r="JT104" s="133"/>
      <c r="JU104" s="133"/>
      <c r="JV104" s="133"/>
      <c r="JW104" s="133"/>
      <c r="JX104" s="133"/>
      <c r="JY104" s="133"/>
      <c r="JZ104" s="133"/>
      <c r="KA104" s="133"/>
      <c r="KB104" s="133"/>
      <c r="KC104" s="133"/>
      <c r="KD104" s="133"/>
      <c r="KE104" s="133"/>
      <c r="KF104" s="133"/>
      <c r="KG104" s="133"/>
      <c r="KH104" s="133"/>
      <c r="KI104" s="133"/>
      <c r="KJ104" s="133"/>
      <c r="KK104" s="133"/>
      <c r="KL104" s="133"/>
      <c r="KM104" s="133"/>
      <c r="KN104" s="133"/>
      <c r="KO104" s="133"/>
      <c r="KP104" s="133"/>
      <c r="KQ104" s="133"/>
      <c r="KR104" s="133"/>
      <c r="KS104" s="133"/>
      <c r="KT104" s="133"/>
      <c r="KU104" s="133"/>
      <c r="KV104" s="133"/>
      <c r="KW104" s="133"/>
      <c r="KX104" s="133"/>
      <c r="KY104" s="133"/>
      <c r="KZ104" s="133"/>
      <c r="LA104" s="133"/>
      <c r="LB104" s="133"/>
      <c r="LC104" s="133"/>
      <c r="LD104" s="133"/>
      <c r="LE104" s="133"/>
      <c r="LF104" s="133"/>
      <c r="LG104" s="133"/>
      <c r="LH104" s="133"/>
      <c r="LI104" s="133"/>
      <c r="LJ104" s="133"/>
      <c r="LK104" s="133"/>
      <c r="LL104" s="133"/>
      <c r="LM104" s="133"/>
      <c r="LN104" s="133"/>
      <c r="LO104" s="133"/>
      <c r="LP104" s="133"/>
      <c r="LQ104" s="133"/>
      <c r="LR104" s="133"/>
      <c r="LS104" s="133"/>
      <c r="LT104" s="133"/>
      <c r="LU104" s="133"/>
      <c r="LV104" s="133"/>
      <c r="LW104" s="133"/>
      <c r="LX104" s="133"/>
      <c r="LY104" s="133"/>
      <c r="LZ104" s="133"/>
      <c r="MA104" s="133"/>
      <c r="MB104" s="133"/>
      <c r="MC104" s="133"/>
      <c r="MD104" s="133"/>
      <c r="ME104" s="133"/>
      <c r="MF104" s="133"/>
      <c r="MG104" s="133"/>
      <c r="MH104" s="133"/>
      <c r="MI104" s="133"/>
      <c r="MJ104" s="133"/>
      <c r="MK104" s="133"/>
      <c r="ML104" s="133"/>
      <c r="MM104" s="133"/>
      <c r="MN104" s="133"/>
      <c r="MO104" s="133"/>
      <c r="MP104" s="133"/>
      <c r="MQ104" s="133"/>
      <c r="MR104" s="133"/>
      <c r="MS104" s="133"/>
      <c r="MT104" s="133"/>
      <c r="MU104" s="133"/>
      <c r="MV104" s="133"/>
      <c r="MW104" s="133"/>
      <c r="MX104" s="133"/>
      <c r="MY104" s="133"/>
      <c r="MZ104" s="133"/>
      <c r="NA104" s="133"/>
      <c r="NB104" s="133"/>
      <c r="NC104" s="133"/>
      <c r="ND104" s="133"/>
      <c r="NE104" s="133"/>
      <c r="NF104" s="133"/>
      <c r="NG104" s="133"/>
      <c r="NH104" s="133"/>
      <c r="NI104" s="133"/>
      <c r="NJ104" s="133"/>
      <c r="NK104" s="133"/>
      <c r="NL104" s="133"/>
      <c r="NM104" s="133"/>
      <c r="NN104" s="133"/>
      <c r="NO104" s="133"/>
      <c r="NP104" s="133"/>
      <c r="NQ104" s="133"/>
      <c r="NR104" s="133"/>
      <c r="NS104" s="133"/>
      <c r="NT104" s="133"/>
      <c r="NU104" s="133"/>
      <c r="NV104" s="133"/>
      <c r="NW104" s="133"/>
      <c r="NX104" s="133"/>
      <c r="NY104" s="133"/>
      <c r="NZ104" s="133"/>
      <c r="OA104" s="133"/>
      <c r="OB104" s="133"/>
      <c r="OC104" s="133"/>
      <c r="OD104" s="133"/>
      <c r="OE104" s="133"/>
      <c r="OF104" s="133"/>
      <c r="OG104" s="133"/>
      <c r="OH104" s="133"/>
      <c r="OI104" s="133"/>
      <c r="OJ104" s="133"/>
      <c r="OK104" s="133"/>
      <c r="OL104" s="133"/>
      <c r="OM104" s="133"/>
      <c r="ON104" s="133"/>
      <c r="OO104" s="133"/>
      <c r="OP104" s="133"/>
      <c r="OQ104" s="133"/>
      <c r="OR104" s="133"/>
      <c r="OS104" s="133"/>
      <c r="OT104" s="133"/>
      <c r="OU104" s="133"/>
      <c r="OV104" s="133"/>
      <c r="OW104" s="133"/>
      <c r="OX104" s="133"/>
      <c r="OY104" s="133"/>
      <c r="OZ104" s="133"/>
      <c r="PA104" s="133"/>
      <c r="PB104" s="133"/>
      <c r="PC104" s="133"/>
      <c r="PD104" s="133"/>
      <c r="PE104" s="133"/>
      <c r="PF104" s="133"/>
      <c r="PG104" s="133"/>
      <c r="PH104" s="133"/>
      <c r="PI104" s="133"/>
      <c r="PJ104" s="133"/>
      <c r="PK104" s="133"/>
      <c r="PL104" s="133"/>
      <c r="PM104" s="133"/>
      <c r="PN104" s="133"/>
      <c r="PO104" s="133"/>
      <c r="PP104" s="133"/>
      <c r="PQ104" s="133"/>
      <c r="PR104" s="133"/>
      <c r="PS104" s="133"/>
      <c r="PT104" s="133"/>
      <c r="PU104" s="133"/>
      <c r="PV104" s="133"/>
      <c r="PW104" s="133"/>
      <c r="PX104" s="133"/>
      <c r="PY104" s="133"/>
      <c r="PZ104" s="133"/>
      <c r="QA104" s="133"/>
      <c r="QB104" s="133"/>
      <c r="QC104" s="133"/>
      <c r="QD104" s="133"/>
      <c r="QE104" s="133"/>
      <c r="QF104" s="133"/>
      <c r="QG104" s="133"/>
      <c r="QH104" s="133"/>
      <c r="QI104" s="133"/>
      <c r="QJ104" s="133"/>
      <c r="QK104" s="133"/>
      <c r="QL104" s="133"/>
      <c r="QM104" s="133"/>
      <c r="QN104" s="133"/>
      <c r="QO104" s="133"/>
      <c r="QP104" s="133"/>
      <c r="QQ104" s="133"/>
      <c r="QR104" s="133"/>
      <c r="QS104" s="133"/>
      <c r="QT104" s="133"/>
      <c r="QU104" s="133"/>
      <c r="QV104" s="133"/>
      <c r="QW104" s="133"/>
      <c r="QX104" s="133"/>
      <c r="QY104" s="133"/>
      <c r="QZ104" s="133"/>
      <c r="RA104" s="133"/>
      <c r="RB104" s="133"/>
      <c r="RC104" s="133"/>
      <c r="RD104" s="133"/>
      <c r="RE104" s="133"/>
      <c r="RF104" s="133"/>
      <c r="RG104" s="133"/>
      <c r="RH104" s="133"/>
      <c r="RI104" s="133"/>
      <c r="RJ104" s="133"/>
      <c r="RK104" s="133"/>
      <c r="RL104" s="133"/>
      <c r="RM104" s="133"/>
      <c r="RN104" s="133"/>
      <c r="RO104" s="133"/>
      <c r="RP104" s="133"/>
      <c r="RQ104" s="133"/>
      <c r="RR104" s="133"/>
      <c r="RS104" s="133"/>
      <c r="RT104" s="133"/>
      <c r="RU104" s="133"/>
      <c r="RV104" s="133"/>
      <c r="RW104" s="133"/>
      <c r="RX104" s="133"/>
      <c r="RY104" s="133"/>
      <c r="RZ104" s="133"/>
      <c r="SA104" s="133"/>
      <c r="SB104" s="133"/>
      <c r="SC104" s="133"/>
      <c r="SD104" s="133"/>
      <c r="SE104" s="133"/>
      <c r="SF104" s="133"/>
      <c r="SG104" s="133"/>
      <c r="SH104" s="133"/>
      <c r="SI104" s="133"/>
      <c r="SJ104" s="133"/>
      <c r="SK104" s="133"/>
      <c r="SL104" s="133"/>
      <c r="SM104" s="133"/>
      <c r="SN104" s="133"/>
      <c r="SO104" s="133"/>
      <c r="SP104" s="133"/>
      <c r="SQ104" s="133"/>
      <c r="SR104" s="133"/>
      <c r="SS104" s="133"/>
      <c r="ST104" s="133"/>
      <c r="SU104" s="133"/>
      <c r="SV104" s="133"/>
      <c r="SW104" s="133"/>
      <c r="SX104" s="133"/>
      <c r="SY104" s="133"/>
      <c r="SZ104" s="133"/>
      <c r="TA104" s="133"/>
      <c r="TB104" s="133"/>
      <c r="TC104" s="133"/>
      <c r="TD104" s="133"/>
      <c r="TE104" s="133"/>
      <c r="TF104" s="133"/>
      <c r="TG104" s="133"/>
      <c r="TH104" s="133"/>
      <c r="TI104" s="133"/>
      <c r="TJ104" s="133"/>
      <c r="TK104" s="133"/>
      <c r="TL104" s="133"/>
      <c r="TM104" s="133"/>
      <c r="TN104" s="133"/>
      <c r="TO104" s="133"/>
      <c r="TP104" s="133"/>
      <c r="TQ104" s="133"/>
      <c r="TR104" s="133"/>
      <c r="TS104" s="133"/>
      <c r="TT104" s="133"/>
      <c r="TU104" s="133"/>
      <c r="TV104" s="133"/>
      <c r="TW104" s="133"/>
      <c r="TX104" s="133"/>
      <c r="TY104" s="133"/>
      <c r="TZ104" s="133"/>
      <c r="UA104" s="133"/>
      <c r="UB104" s="133"/>
      <c r="UC104" s="133"/>
      <c r="UD104" s="133"/>
      <c r="UE104" s="133"/>
      <c r="UF104" s="133"/>
      <c r="UG104" s="133"/>
      <c r="UH104" s="133"/>
      <c r="UI104" s="133"/>
      <c r="UJ104" s="133"/>
      <c r="UK104" s="133"/>
      <c r="UL104" s="133"/>
      <c r="UM104" s="133"/>
      <c r="UN104" s="133"/>
      <c r="UO104" s="133"/>
      <c r="UP104" s="133"/>
      <c r="UQ104" s="133"/>
      <c r="UR104" s="133"/>
      <c r="US104" s="133"/>
      <c r="UT104" s="133"/>
      <c r="UU104" s="133"/>
      <c r="UV104" s="133"/>
      <c r="UW104" s="133"/>
      <c r="UX104" s="133"/>
      <c r="UY104" s="133"/>
      <c r="UZ104" s="133"/>
      <c r="VA104" s="133"/>
      <c r="VB104" s="133"/>
      <c r="VC104" s="133"/>
      <c r="VD104" s="133"/>
      <c r="VE104" s="133"/>
      <c r="VF104" s="133"/>
      <c r="VG104" s="133"/>
      <c r="VH104" s="133"/>
      <c r="VI104" s="133"/>
      <c r="VJ104" s="133"/>
      <c r="VK104" s="133"/>
      <c r="VL104" s="133"/>
      <c r="VM104" s="133"/>
      <c r="VN104" s="133"/>
      <c r="VO104" s="133"/>
      <c r="VP104" s="133"/>
      <c r="VQ104" s="133"/>
      <c r="VR104" s="133"/>
      <c r="VS104" s="133"/>
      <c r="VT104" s="133"/>
      <c r="VU104" s="133"/>
      <c r="VV104" s="133"/>
      <c r="VW104" s="133"/>
      <c r="VX104" s="133"/>
      <c r="VY104" s="133"/>
      <c r="VZ104" s="133"/>
      <c r="WA104" s="133"/>
      <c r="WB104" s="133"/>
      <c r="WC104" s="133"/>
      <c r="WD104" s="133"/>
      <c r="WE104" s="133"/>
      <c r="WF104" s="133"/>
      <c r="WG104" s="133"/>
      <c r="WH104" s="133"/>
      <c r="WI104" s="133"/>
      <c r="WJ104" s="133"/>
      <c r="WK104" s="133"/>
      <c r="WL104" s="133"/>
      <c r="WM104" s="133"/>
      <c r="WN104" s="133"/>
      <c r="WO104" s="133"/>
      <c r="WP104" s="133"/>
      <c r="WQ104" s="133"/>
      <c r="WR104" s="133"/>
      <c r="WS104" s="133"/>
      <c r="WT104" s="133"/>
      <c r="WU104" s="133"/>
      <c r="WV104" s="133"/>
      <c r="WW104" s="133"/>
      <c r="WX104" s="133"/>
      <c r="WY104" s="133"/>
      <c r="WZ104" s="133"/>
      <c r="XA104" s="133"/>
      <c r="XB104" s="133"/>
      <c r="XC104" s="133"/>
      <c r="XD104" s="133"/>
      <c r="XE104" s="133"/>
      <c r="XF104" s="133"/>
      <c r="XG104" s="133"/>
      <c r="XH104" s="133"/>
      <c r="XI104" s="133"/>
      <c r="XJ104" s="133"/>
      <c r="XK104" s="133"/>
      <c r="XL104" s="133"/>
      <c r="XM104" s="133"/>
      <c r="XN104" s="133"/>
      <c r="XO104" s="133"/>
      <c r="XP104" s="133"/>
      <c r="XQ104" s="133"/>
      <c r="XR104" s="133"/>
      <c r="XS104" s="133"/>
      <c r="XT104" s="133"/>
      <c r="XU104" s="133"/>
      <c r="XV104" s="133"/>
      <c r="XW104" s="133"/>
      <c r="XX104" s="133"/>
      <c r="XY104" s="133"/>
      <c r="XZ104" s="133"/>
      <c r="YA104" s="133"/>
      <c r="YB104" s="133"/>
      <c r="YC104" s="133"/>
      <c r="YD104" s="133"/>
      <c r="YE104" s="133"/>
      <c r="YF104" s="133"/>
      <c r="YG104" s="133"/>
      <c r="YH104" s="133"/>
      <c r="YI104" s="133"/>
      <c r="YJ104" s="133"/>
      <c r="YK104" s="133"/>
      <c r="YL104" s="133"/>
      <c r="YM104" s="133"/>
      <c r="YN104" s="133"/>
      <c r="YO104" s="133"/>
      <c r="YP104" s="133"/>
      <c r="YQ104" s="133"/>
      <c r="YR104" s="133"/>
      <c r="YS104" s="133"/>
      <c r="YT104" s="133"/>
      <c r="YU104" s="133"/>
      <c r="YV104" s="133"/>
      <c r="YW104" s="133"/>
      <c r="YX104" s="133"/>
      <c r="YY104" s="133"/>
      <c r="YZ104" s="133"/>
      <c r="ZA104" s="133"/>
      <c r="ZB104" s="133"/>
      <c r="ZC104" s="133"/>
      <c r="ZD104" s="133"/>
      <c r="ZE104" s="133"/>
      <c r="ZF104" s="133"/>
      <c r="ZG104" s="133"/>
      <c r="ZH104" s="133"/>
      <c r="ZI104" s="133"/>
      <c r="ZJ104" s="133"/>
      <c r="ZK104" s="133"/>
      <c r="ZL104" s="133"/>
      <c r="ZM104" s="133"/>
      <c r="ZN104" s="133"/>
      <c r="ZO104" s="133"/>
      <c r="ZP104" s="133"/>
      <c r="ZQ104" s="133"/>
      <c r="ZR104" s="133"/>
      <c r="ZS104" s="133"/>
      <c r="ZT104" s="133"/>
      <c r="ZU104" s="133"/>
      <c r="ZV104" s="133"/>
      <c r="ZW104" s="133"/>
      <c r="ZX104" s="133"/>
      <c r="ZY104" s="133"/>
      <c r="ZZ104" s="133"/>
      <c r="AAA104" s="133"/>
      <c r="AAB104" s="133"/>
      <c r="AAC104" s="133"/>
      <c r="AAD104" s="133"/>
      <c r="AAE104" s="133"/>
      <c r="AAF104" s="133"/>
      <c r="AAG104" s="133"/>
      <c r="AAH104" s="133"/>
      <c r="AAI104" s="133"/>
      <c r="AAJ104" s="133"/>
      <c r="AAK104" s="133"/>
      <c r="AAL104" s="133"/>
      <c r="AAM104" s="133"/>
      <c r="AAN104" s="133"/>
      <c r="AAO104" s="133"/>
      <c r="AAP104" s="133"/>
      <c r="AAQ104" s="133"/>
      <c r="AAR104" s="133"/>
      <c r="AAS104" s="133"/>
      <c r="AAT104" s="133"/>
      <c r="AAU104" s="133"/>
      <c r="AAV104" s="133"/>
      <c r="AAW104" s="133"/>
      <c r="AAX104" s="133"/>
      <c r="AAY104" s="133"/>
      <c r="AAZ104" s="133"/>
      <c r="ABA104" s="133"/>
      <c r="ABB104" s="133"/>
      <c r="ABC104" s="133"/>
      <c r="ABD104" s="133"/>
      <c r="ABE104" s="133"/>
      <c r="ABF104" s="133"/>
      <c r="ABG104" s="133"/>
      <c r="ABH104" s="133"/>
      <c r="ABI104" s="133"/>
      <c r="ABJ104" s="133"/>
      <c r="ABK104" s="133"/>
      <c r="ABL104" s="133"/>
      <c r="ABM104" s="133"/>
      <c r="ABN104" s="133"/>
      <c r="ABO104" s="133"/>
      <c r="ABP104" s="133"/>
      <c r="ABQ104" s="133"/>
      <c r="ABR104" s="133"/>
      <c r="ABS104" s="133"/>
      <c r="ABT104" s="133"/>
      <c r="ABU104" s="133"/>
      <c r="ABV104" s="133"/>
      <c r="ABW104" s="133"/>
      <c r="ABX104" s="133"/>
      <c r="ABY104" s="133"/>
      <c r="ABZ104" s="133"/>
      <c r="ACA104" s="133"/>
      <c r="ACB104" s="133"/>
      <c r="ACC104" s="133"/>
      <c r="ACD104" s="133"/>
      <c r="ACE104" s="133"/>
      <c r="ACF104" s="133"/>
      <c r="ACG104" s="133"/>
      <c r="ACH104" s="133"/>
      <c r="ACI104" s="133"/>
      <c r="ACJ104" s="133"/>
      <c r="ACK104" s="133"/>
      <c r="ACL104" s="133"/>
      <c r="ACM104" s="133"/>
      <c r="ACN104" s="133"/>
      <c r="ACO104" s="133"/>
      <c r="ACP104" s="133"/>
      <c r="ACQ104" s="133"/>
      <c r="ACR104" s="133"/>
      <c r="ACS104" s="133"/>
      <c r="ACT104" s="133"/>
      <c r="ACU104" s="133"/>
      <c r="ACV104" s="133"/>
      <c r="ACW104" s="133"/>
      <c r="ACX104" s="133"/>
      <c r="ACY104" s="133"/>
      <c r="ACZ104" s="133"/>
      <c r="ADA104" s="133"/>
      <c r="ADB104" s="133"/>
      <c r="ADC104" s="133"/>
      <c r="ADD104" s="133"/>
      <c r="ADE104" s="133"/>
      <c r="ADF104" s="133"/>
      <c r="ADG104" s="133"/>
      <c r="ADH104" s="133"/>
      <c r="ADI104" s="133"/>
      <c r="ADJ104" s="133"/>
      <c r="ADK104" s="133"/>
      <c r="ADL104" s="133"/>
      <c r="ADM104" s="133"/>
      <c r="ADN104" s="133"/>
      <c r="ADO104" s="133"/>
      <c r="ADP104" s="133"/>
      <c r="ADQ104" s="133"/>
      <c r="ADR104" s="133"/>
      <c r="ADS104" s="133"/>
      <c r="ADT104" s="133"/>
      <c r="ADU104" s="133"/>
      <c r="ADV104" s="133"/>
      <c r="ADW104" s="133"/>
      <c r="ADX104" s="133"/>
      <c r="ADY104" s="133"/>
      <c r="ADZ104" s="133"/>
      <c r="AEA104" s="133"/>
      <c r="AEB104" s="133"/>
      <c r="AEC104" s="133"/>
      <c r="AED104" s="133"/>
      <c r="AEE104" s="133"/>
      <c r="AEF104" s="133"/>
      <c r="AEG104" s="133"/>
      <c r="AEH104" s="133"/>
      <c r="AEI104" s="133"/>
      <c r="AEJ104" s="133"/>
      <c r="AEK104" s="133"/>
      <c r="AEL104" s="133"/>
      <c r="AEM104" s="133"/>
      <c r="AEN104" s="133"/>
      <c r="AEO104" s="133"/>
      <c r="AEP104" s="133"/>
      <c r="AEQ104" s="133"/>
      <c r="AER104" s="133"/>
      <c r="AES104" s="133"/>
      <c r="AET104" s="133"/>
      <c r="AEU104" s="133"/>
      <c r="AEV104" s="133"/>
      <c r="AEW104" s="133"/>
      <c r="AEX104" s="133"/>
      <c r="AEY104" s="133"/>
      <c r="AEZ104" s="133"/>
      <c r="AFA104" s="133"/>
      <c r="AFB104" s="133"/>
      <c r="AFC104" s="133"/>
      <c r="AFD104" s="133"/>
      <c r="AFE104" s="133"/>
      <c r="AFF104" s="133"/>
      <c r="AFG104" s="133"/>
      <c r="AFH104" s="133"/>
      <c r="AFI104" s="133"/>
      <c r="AFJ104" s="133"/>
      <c r="AFK104" s="133"/>
      <c r="AFL104" s="133"/>
      <c r="AFM104" s="133"/>
      <c r="AFN104" s="133"/>
      <c r="AFO104" s="133"/>
      <c r="AFP104" s="133"/>
      <c r="AFQ104" s="133"/>
      <c r="AFR104" s="133"/>
      <c r="AFS104" s="133"/>
      <c r="AFT104" s="133"/>
      <c r="AFU104" s="133"/>
      <c r="AFV104" s="133"/>
      <c r="AFW104" s="133"/>
      <c r="AFX104" s="133"/>
      <c r="AFY104" s="133"/>
      <c r="AFZ104" s="133"/>
      <c r="AGA104" s="133"/>
      <c r="AGB104" s="133"/>
      <c r="AGC104" s="133"/>
      <c r="AGD104" s="133"/>
      <c r="AGE104" s="133"/>
      <c r="AGF104" s="133"/>
      <c r="AGG104" s="133"/>
      <c r="AGH104" s="133"/>
      <c r="AGI104" s="133"/>
      <c r="AGJ104" s="133"/>
      <c r="AGK104" s="133"/>
      <c r="AGL104" s="133"/>
      <c r="AGM104" s="133"/>
      <c r="AGN104" s="133"/>
      <c r="AGO104" s="133"/>
      <c r="AGP104" s="133"/>
      <c r="AGQ104" s="133"/>
      <c r="AGR104" s="133"/>
      <c r="AGS104" s="133"/>
      <c r="AGT104" s="133"/>
      <c r="AGU104" s="133"/>
      <c r="AGV104" s="133"/>
      <c r="AGW104" s="133"/>
      <c r="AGX104" s="133"/>
      <c r="AGY104" s="133"/>
      <c r="AGZ104" s="133"/>
      <c r="AHA104" s="133"/>
      <c r="AHB104" s="133"/>
      <c r="AHC104" s="133"/>
      <c r="AHD104" s="133"/>
      <c r="AHE104" s="133"/>
      <c r="AHF104" s="133"/>
      <c r="AHG104" s="133"/>
      <c r="AHH104" s="133"/>
      <c r="AHI104" s="133"/>
      <c r="AHJ104" s="133"/>
      <c r="AHK104" s="133"/>
      <c r="AHL104" s="133"/>
      <c r="AHM104" s="133"/>
      <c r="AHN104" s="133"/>
      <c r="AHO104" s="133"/>
      <c r="AHP104" s="133"/>
      <c r="AHQ104" s="133"/>
      <c r="AHR104" s="133"/>
      <c r="AHS104" s="133"/>
      <c r="AHT104" s="133"/>
      <c r="AHU104" s="133"/>
      <c r="AHV104" s="133"/>
      <c r="AHW104" s="133"/>
      <c r="AHX104" s="133"/>
      <c r="AHY104" s="133"/>
      <c r="AHZ104" s="133"/>
      <c r="AIA104" s="133"/>
      <c r="AIB104" s="133"/>
      <c r="AIC104" s="133"/>
      <c r="AID104" s="133"/>
      <c r="AIE104" s="133"/>
      <c r="AIF104" s="133"/>
      <c r="AIG104" s="133"/>
      <c r="AIH104" s="133"/>
      <c r="AII104" s="133"/>
      <c r="AIJ104" s="133"/>
      <c r="AIK104" s="133"/>
      <c r="AIL104" s="133"/>
      <c r="AIM104" s="133"/>
      <c r="AIN104" s="133"/>
      <c r="AIO104" s="133"/>
      <c r="AIP104" s="133"/>
      <c r="AIQ104" s="133"/>
      <c r="AIR104" s="133"/>
      <c r="AIS104" s="133"/>
      <c r="AIT104" s="133"/>
      <c r="AIU104" s="133"/>
      <c r="AIV104" s="133"/>
      <c r="AIW104" s="133"/>
      <c r="AIX104" s="133"/>
      <c r="AIY104" s="133"/>
      <c r="AIZ104" s="133"/>
      <c r="AJA104" s="133"/>
      <c r="AJB104" s="133"/>
      <c r="AJC104" s="133"/>
      <c r="AJD104" s="133"/>
      <c r="AJE104" s="133"/>
      <c r="AJF104" s="133"/>
      <c r="AJG104" s="133"/>
      <c r="AJH104" s="133"/>
      <c r="AJI104" s="133"/>
      <c r="AJJ104" s="133"/>
      <c r="AJK104" s="133"/>
      <c r="AJL104" s="133"/>
      <c r="AJM104" s="133"/>
      <c r="AJN104" s="133"/>
      <c r="AJO104" s="133"/>
      <c r="AJP104" s="133"/>
      <c r="AJQ104" s="133"/>
      <c r="AJR104" s="133"/>
      <c r="AJS104" s="133"/>
      <c r="AJT104" s="133"/>
      <c r="AJU104" s="133"/>
      <c r="AJV104" s="133"/>
      <c r="AJW104" s="133"/>
      <c r="AJX104" s="133"/>
      <c r="AJY104" s="133"/>
      <c r="AJZ104" s="133"/>
      <c r="AKA104" s="133"/>
      <c r="AKB104" s="133"/>
      <c r="AKC104" s="133"/>
      <c r="AKD104" s="133"/>
      <c r="AKE104" s="133"/>
      <c r="AKF104" s="133"/>
      <c r="AKG104" s="133"/>
      <c r="AKH104" s="133"/>
      <c r="AKI104" s="133"/>
      <c r="AKJ104" s="133"/>
      <c r="AKK104" s="133"/>
      <c r="AKL104" s="133"/>
      <c r="AKM104" s="133"/>
      <c r="AKN104" s="133"/>
      <c r="AKO104" s="133"/>
      <c r="AKP104" s="133"/>
      <c r="AKQ104" s="133"/>
      <c r="AKR104" s="133"/>
      <c r="AKS104" s="133"/>
      <c r="AKT104" s="133"/>
      <c r="AKU104" s="133"/>
      <c r="AKV104" s="133"/>
      <c r="AKW104" s="133"/>
      <c r="AKX104" s="133"/>
      <c r="AKY104" s="133"/>
      <c r="AKZ104" s="133"/>
      <c r="ALA104" s="133"/>
      <c r="ALB104" s="133"/>
      <c r="ALC104" s="133"/>
      <c r="ALD104" s="133"/>
      <c r="ALE104" s="133"/>
      <c r="ALF104" s="133"/>
      <c r="ALG104" s="133"/>
      <c r="ALH104" s="133"/>
      <c r="ALI104" s="133"/>
      <c r="ALJ104" s="133"/>
      <c r="ALK104" s="133"/>
      <c r="ALL104" s="133"/>
      <c r="ALM104" s="133"/>
      <c r="ALN104" s="133"/>
      <c r="ALO104" s="133"/>
      <c r="ALP104" s="133"/>
      <c r="ALQ104" s="133"/>
      <c r="ALR104" s="133"/>
      <c r="ALS104" s="133"/>
      <c r="ALT104" s="133"/>
      <c r="ALU104" s="133"/>
      <c r="ALV104" s="133"/>
      <c r="ALW104" s="133"/>
      <c r="ALX104" s="133"/>
      <c r="ALY104" s="133"/>
      <c r="ALZ104" s="133"/>
      <c r="AMA104" s="133"/>
      <c r="AMB104" s="133"/>
      <c r="AMC104" s="133"/>
      <c r="AMD104" s="133"/>
      <c r="AME104" s="133"/>
      <c r="AMF104" s="133"/>
      <c r="AMG104" s="133"/>
      <c r="AMH104" s="133"/>
      <c r="AMI104" s="133"/>
      <c r="AMJ104" s="133"/>
    </row>
    <row r="105" spans="1:1024" s="108" customFormat="1" ht="16.899999999999999" customHeight="1">
      <c r="A105" s="19"/>
      <c r="B105" s="19"/>
      <c r="C105" s="19"/>
      <c r="D105" s="43" t="s">
        <v>142</v>
      </c>
      <c r="E105" s="36">
        <f>E96+E12</f>
        <v>85043953</v>
      </c>
      <c r="F105" s="36">
        <f>F96+F12</f>
        <v>84043953</v>
      </c>
      <c r="G105" s="36">
        <f>G96+G12</f>
        <v>49466562</v>
      </c>
      <c r="H105" s="36">
        <f>H96+H12</f>
        <v>7844970</v>
      </c>
      <c r="I105" s="36">
        <f>I96+I12</f>
        <v>0</v>
      </c>
      <c r="J105" s="36">
        <f>J96+J12</f>
        <v>12506001</v>
      </c>
      <c r="K105" s="36">
        <f>K96+K12</f>
        <v>11762001</v>
      </c>
      <c r="L105" s="36">
        <f>L96+L12</f>
        <v>744000</v>
      </c>
      <c r="M105" s="36">
        <f>M96+M12</f>
        <v>1000</v>
      </c>
      <c r="N105" s="36">
        <f>N96+N12</f>
        <v>0</v>
      </c>
      <c r="O105" s="36">
        <f>O96+O12</f>
        <v>11762001</v>
      </c>
      <c r="P105" s="36">
        <f>P96+P12</f>
        <v>97549954</v>
      </c>
      <c r="Q105" s="36" t="e">
        <f>Q14+Q17+Q38+Q43+Q69+Q73+Q76+#REF!+#REF!+#REF!+Q102+#REF!+#REF!</f>
        <v>#REF!</v>
      </c>
      <c r="R105" s="36" t="e">
        <f>R14+R17+R38+R43+R69+R73+R76+#REF!+#REF!+#REF!+R102+#REF!+#REF!</f>
        <v>#REF!</v>
      </c>
    </row>
    <row r="106" spans="1:1024" s="121" customFormat="1" ht="60.75" customHeight="1">
      <c r="B106" s="121" t="s">
        <v>143</v>
      </c>
      <c r="D106" s="122"/>
      <c r="G106" s="121" t="s">
        <v>144</v>
      </c>
      <c r="S106" s="123">
        <f>P105-'дод.1 для контролю '!E1</f>
        <v>18549249</v>
      </c>
    </row>
    <row r="107" spans="1:1024" ht="39" customHeight="1">
      <c r="F107" s="124">
        <f>E101</f>
        <v>1000000</v>
      </c>
      <c r="G107" s="2" t="s">
        <v>145</v>
      </c>
      <c r="J107" s="160"/>
    </row>
    <row r="108" spans="1:1024">
      <c r="F108" s="159">
        <f>F107/E105*100</f>
        <v>1.1758625566241023</v>
      </c>
    </row>
    <row r="109" spans="1:1024" ht="21" customHeight="1">
      <c r="F109"/>
    </row>
    <row r="110" spans="1:1024" ht="16.5" customHeight="1">
      <c r="D110" s="159">
        <f>500000/E105*100</f>
        <v>0.58793127831205116</v>
      </c>
      <c r="E110" s="2" t="s">
        <v>155</v>
      </c>
      <c r="F110" s="124">
        <v>500000</v>
      </c>
    </row>
    <row r="111" spans="1:1024" ht="54" customHeight="1">
      <c r="E111" s="2" t="s">
        <v>151</v>
      </c>
      <c r="F111" s="124">
        <f>E105-'дод.1 для контролю '!F1</f>
        <v>6733248</v>
      </c>
    </row>
    <row r="112" spans="1:1024" ht="16.899999999999999" customHeight="1">
      <c r="E112" s="2" t="s">
        <v>152</v>
      </c>
      <c r="F112" s="124">
        <f>J105-'дод.1 для контролю '!G1</f>
        <v>11816001</v>
      </c>
    </row>
    <row r="113" spans="4:6" ht="29.25" customHeight="1">
      <c r="F113" s="124">
        <f>SUM(F111:F112)</f>
        <v>18549249</v>
      </c>
    </row>
    <row r="114" spans="4:6" ht="40.5" customHeight="1"/>
    <row r="115" spans="4:6" ht="28.5" customHeight="1"/>
    <row r="116" spans="4:6" ht="66.599999999999994" customHeight="1"/>
    <row r="117" spans="4:6" ht="34.15" customHeight="1"/>
    <row r="118" spans="4:6" ht="58.15" customHeight="1"/>
    <row r="119" spans="4:6" ht="58.15" customHeight="1">
      <c r="D119" s="182"/>
      <c r="E119" s="124"/>
    </row>
    <row r="120" spans="4:6" ht="19.899999999999999" customHeight="1">
      <c r="D120" s="182"/>
      <c r="E120" s="124"/>
      <c r="F120" s="124"/>
    </row>
    <row r="121" spans="4:6" ht="40.15" customHeight="1">
      <c r="D121" s="182"/>
    </row>
    <row r="122" spans="4:6" ht="40.15" customHeight="1"/>
    <row r="123" spans="4:6" ht="49.15" customHeight="1"/>
    <row r="124" spans="4:6" ht="16.149999999999999" customHeight="1"/>
    <row r="125" spans="4:6" ht="16.149999999999999" customHeight="1"/>
    <row r="126" spans="4:6" ht="42.75" customHeight="1"/>
    <row r="127" spans="4:6" ht="17.45" customHeight="1"/>
    <row r="128" spans="4:6" ht="15" hidden="1" customHeight="1"/>
    <row r="129" ht="61.9" customHeight="1"/>
    <row r="130" ht="27" customHeight="1"/>
    <row r="131" ht="35.25" customHeight="1"/>
    <row r="132" ht="60" customHeight="1"/>
    <row r="133" ht="27" customHeight="1"/>
    <row r="134" ht="54.75" customHeight="1"/>
    <row r="135" ht="23.45" customHeight="1"/>
    <row r="136" ht="15" hidden="1" customHeight="1"/>
    <row r="137" ht="77.45" customHeight="1"/>
    <row r="138" ht="24.75" customHeight="1"/>
    <row r="139" ht="18" customHeight="1"/>
    <row r="140" ht="118.15" customHeight="1"/>
    <row r="141" ht="20.45" customHeight="1"/>
    <row r="142" ht="52.5" customHeight="1"/>
    <row r="143" ht="51.75" customHeight="1"/>
    <row r="144" ht="25.5" customHeight="1"/>
    <row r="145" ht="51.75" customHeight="1"/>
    <row r="146" ht="57.75" customHeight="1"/>
    <row r="147" ht="28.9" customHeight="1"/>
    <row r="148" ht="25.5" customHeight="1"/>
    <row r="149" ht="25.5" customHeight="1"/>
    <row r="150" ht="18" customHeight="1"/>
    <row r="151" ht="20.45" customHeight="1"/>
    <row r="153" ht="25.5" customHeight="1"/>
    <row r="154" ht="25.5" customHeight="1"/>
    <row r="155" ht="25.5" customHeight="1"/>
  </sheetData>
  <mergeCells count="86">
    <mergeCell ref="J2:P3"/>
    <mergeCell ref="L4:P4"/>
    <mergeCell ref="P65:P67"/>
    <mergeCell ref="E66:E67"/>
    <mergeCell ref="F66:F67"/>
    <mergeCell ref="G66:H66"/>
    <mergeCell ref="I66:I67"/>
    <mergeCell ref="J66:J67"/>
    <mergeCell ref="K66:K67"/>
    <mergeCell ref="L66:L67"/>
    <mergeCell ref="M66:N66"/>
    <mergeCell ref="O66:O67"/>
    <mergeCell ref="P45:P47"/>
    <mergeCell ref="E46:E47"/>
    <mergeCell ref="F46:F47"/>
    <mergeCell ref="G46:H46"/>
    <mergeCell ref="I46:I47"/>
    <mergeCell ref="A65:A67"/>
    <mergeCell ref="B65:B67"/>
    <mergeCell ref="C65:C67"/>
    <mergeCell ref="D65:D67"/>
    <mergeCell ref="E65:I65"/>
    <mergeCell ref="A45:A47"/>
    <mergeCell ref="B45:B47"/>
    <mergeCell ref="C45:C47"/>
    <mergeCell ref="D45:D47"/>
    <mergeCell ref="E45:I45"/>
    <mergeCell ref="E8:I8"/>
    <mergeCell ref="J8:O8"/>
    <mergeCell ref="P8:P10"/>
    <mergeCell ref="E9:E10"/>
    <mergeCell ref="F9:F10"/>
    <mergeCell ref="G9:H9"/>
    <mergeCell ref="I9:I10"/>
    <mergeCell ref="J9:J10"/>
    <mergeCell ref="K9:K10"/>
    <mergeCell ref="L9:L10"/>
    <mergeCell ref="M9:N9"/>
    <mergeCell ref="O9:O10"/>
    <mergeCell ref="A7:B7"/>
    <mergeCell ref="A8:A10"/>
    <mergeCell ref="B8:B10"/>
    <mergeCell ref="C8:C10"/>
    <mergeCell ref="D8:D10"/>
    <mergeCell ref="K1:P1"/>
    <mergeCell ref="A5:P5"/>
    <mergeCell ref="A6:B6"/>
    <mergeCell ref="J27:O27"/>
    <mergeCell ref="P27:P29"/>
    <mergeCell ref="E28:E29"/>
    <mergeCell ref="F28:F29"/>
    <mergeCell ref="G28:H28"/>
    <mergeCell ref="I28:I29"/>
    <mergeCell ref="J28:J29"/>
    <mergeCell ref="K28:K29"/>
    <mergeCell ref="L28:L29"/>
    <mergeCell ref="M28:N28"/>
    <mergeCell ref="O28:O29"/>
    <mergeCell ref="A27:A29"/>
    <mergeCell ref="B27:B29"/>
    <mergeCell ref="C27:C29"/>
    <mergeCell ref="D27:D29"/>
    <mergeCell ref="E27:I27"/>
    <mergeCell ref="J92:O92"/>
    <mergeCell ref="J45:O45"/>
    <mergeCell ref="J65:O65"/>
    <mergeCell ref="J46:J47"/>
    <mergeCell ref="K46:K47"/>
    <mergeCell ref="L46:L47"/>
    <mergeCell ref="M46:N46"/>
    <mergeCell ref="O46:O47"/>
    <mergeCell ref="P92:P94"/>
    <mergeCell ref="E93:E94"/>
    <mergeCell ref="F93:F94"/>
    <mergeCell ref="G93:H93"/>
    <mergeCell ref="I93:I94"/>
    <mergeCell ref="J93:J94"/>
    <mergeCell ref="K93:K94"/>
    <mergeCell ref="L93:L94"/>
    <mergeCell ref="M93:N93"/>
    <mergeCell ref="O93:O94"/>
    <mergeCell ref="A92:A94"/>
    <mergeCell ref="B92:B94"/>
    <mergeCell ref="C92:C94"/>
    <mergeCell ref="D92:D94"/>
    <mergeCell ref="E92:I92"/>
  </mergeCells>
  <pageMargins left="0.7" right="0.7" top="0.75" bottom="0.75" header="0.51180555555555496" footer="0.51180555555555496"/>
  <pageSetup paperSize="9" scale="67" firstPageNumber="0" orientation="landscape" r:id="rId1"/>
  <rowBreaks count="3" manualBreakCount="3">
    <brk id="26" max="16383" man="1"/>
    <brk id="64" max="15" man="1"/>
    <brk id="9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"/>
  <sheetViews>
    <sheetView view="pageBreakPreview" topLeftCell="B1" zoomScale="145" zoomScaleNormal="100" zoomScaleSheetLayoutView="145" zoomScalePageLayoutView="95" workbookViewId="0">
      <selection activeCell="E1" sqref="E1:H1"/>
    </sheetView>
  </sheetViews>
  <sheetFormatPr defaultRowHeight="15"/>
  <cols>
    <col min="1" max="1" width="8.85546875" style="1" hidden="1" customWidth="1"/>
    <col min="2" max="2" width="9.42578125" style="1" customWidth="1"/>
    <col min="3" max="3" width="46.570312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9.42578125" style="1" customWidth="1"/>
    <col min="8" max="8" width="8.85546875" style="1" customWidth="1"/>
    <col min="9" max="9" width="4.42578125" style="1" customWidth="1"/>
    <col min="10" max="256" width="9.140625" style="1" customWidth="1"/>
    <col min="257" max="257" width="9.140625" style="1" hidden="1" customWidth="1"/>
    <col min="258" max="258" width="8.5703125" style="1" customWidth="1"/>
    <col min="259" max="259" width="46.5703125" style="1" customWidth="1"/>
    <col min="260" max="261" width="10.140625" style="1" customWidth="1"/>
    <col min="262" max="262" width="9.85546875" style="1" customWidth="1"/>
    <col min="263" max="263" width="8" style="1" customWidth="1"/>
    <col min="264" max="265" width="9.140625" style="1" hidden="1" customWidth="1"/>
    <col min="266" max="512" width="9.140625" style="1" customWidth="1"/>
    <col min="513" max="513" width="9.140625" style="1" hidden="1" customWidth="1"/>
    <col min="514" max="514" width="8.5703125" style="1" customWidth="1"/>
    <col min="515" max="515" width="46.5703125" style="1" customWidth="1"/>
    <col min="516" max="517" width="10.140625" style="1" customWidth="1"/>
    <col min="518" max="518" width="9.85546875" style="1" customWidth="1"/>
    <col min="519" max="519" width="8" style="1" customWidth="1"/>
    <col min="520" max="521" width="9.140625" style="1" hidden="1" customWidth="1"/>
    <col min="522" max="768" width="9.140625" style="1" customWidth="1"/>
    <col min="769" max="769" width="9.140625" style="1" hidden="1" customWidth="1"/>
    <col min="770" max="770" width="8.5703125" style="1" customWidth="1"/>
    <col min="771" max="771" width="46.5703125" style="1" customWidth="1"/>
    <col min="772" max="773" width="10.140625" style="1" customWidth="1"/>
    <col min="774" max="774" width="9.85546875" style="1" customWidth="1"/>
    <col min="775" max="775" width="8" style="1" customWidth="1"/>
    <col min="776" max="777" width="9.140625" style="1" hidden="1" customWidth="1"/>
    <col min="778" max="1025" width="9.140625" style="1" customWidth="1"/>
  </cols>
  <sheetData>
    <row r="1" spans="1:9" s="125" customFormat="1" ht="27.95" customHeight="1">
      <c r="A1" s="126"/>
      <c r="B1" s="128" t="s">
        <v>5</v>
      </c>
      <c r="C1" s="216" t="s">
        <v>6</v>
      </c>
      <c r="D1" s="216"/>
      <c r="E1" s="201">
        <v>79000705</v>
      </c>
      <c r="F1" s="201">
        <v>78310705</v>
      </c>
      <c r="G1" s="201">
        <v>690000</v>
      </c>
      <c r="H1" s="201">
        <v>0</v>
      </c>
      <c r="I1" s="126"/>
    </row>
    <row r="3" spans="1:9" s="127" customFormat="1" ht="14.1" customHeight="1">
      <c r="C3" s="215" t="s">
        <v>7</v>
      </c>
      <c r="D3" s="215"/>
      <c r="F3" s="127" t="s">
        <v>8</v>
      </c>
    </row>
    <row r="4" spans="1:9" s="127" customFormat="1" ht="14.1" customHeight="1"/>
  </sheetData>
  <mergeCells count="2">
    <mergeCell ref="C3:D3"/>
    <mergeCell ref="C1:D1"/>
  </mergeCells>
  <pageMargins left="0.7" right="0.7" top="0.75" bottom="0.75" header="0.51180555555555496" footer="0.51180555555555496"/>
  <pageSetup paperSize="9" scale="77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додаток 3</vt:lpstr>
      <vt:lpstr>дод.1 для контролю </vt:lpstr>
      <vt:lpstr>Лист2</vt:lpstr>
      <vt:lpstr>'дод.1 для контролю 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2023-06-22T07:41:03Z</cp:lastPrinted>
  <dcterms:created xsi:type="dcterms:W3CDTF">2006-09-16T00:00:00Z</dcterms:created>
  <dcterms:modified xsi:type="dcterms:W3CDTF">2023-06-22T09:00:15Z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