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 activeTab="5"/>
  </bookViews>
  <sheets>
    <sheet name="додаток 1 " sheetId="1" r:id="rId1"/>
    <sheet name="додаток 2" sheetId="2" r:id="rId2"/>
    <sheet name="додаток 3" sheetId="3" r:id="rId3"/>
    <sheet name="Додаток4" sheetId="4" r:id="rId4"/>
    <sheet name="додаток 5" sheetId="6" r:id="rId5"/>
    <sheet name="додаток 6" sheetId="7" r:id="rId6"/>
    <sheet name="Лист2" sheetId="8" r:id="rId7"/>
  </sheets>
  <definedNames>
    <definedName name="_xlnm.Print_Area" localSheetId="0">'додаток 1 '!$A$1:$H$94</definedName>
    <definedName name="_xlnm.Print_Area" localSheetId="1">'додаток 2'!$A$1:$G$22</definedName>
    <definedName name="_xlnm.Print_Area" localSheetId="2">'додаток 3'!$B$1:$Q$96</definedName>
    <definedName name="_xlnm.Print_Area" localSheetId="4">'додаток 5'!$A$1:$J$65</definedName>
    <definedName name="_xlnm.Print_Area" localSheetId="5">'додаток 6'!$A$1:$J$26</definedName>
    <definedName name="_xlnm.Print_Area" localSheetId="3">Додаток4!$A$1:$I$57</definedName>
  </definedNames>
  <calcPr calcId="145621" refMode="R1C1"/>
</workbook>
</file>

<file path=xl/calcChain.xml><?xml version="1.0" encoding="utf-8"?>
<calcChain xmlns="http://schemas.openxmlformats.org/spreadsheetml/2006/main">
  <c r="G40" i="6" l="1"/>
  <c r="I20" i="3"/>
  <c r="G18" i="6"/>
  <c r="G62" i="3"/>
  <c r="H62" i="3"/>
  <c r="I62" i="3"/>
  <c r="J62" i="3"/>
  <c r="K62" i="3"/>
  <c r="L62" i="3"/>
  <c r="M62" i="3"/>
  <c r="N62" i="3"/>
  <c r="O62" i="3"/>
  <c r="P62" i="3"/>
  <c r="Q60" i="3"/>
  <c r="K60" i="3"/>
  <c r="I60" i="3"/>
  <c r="F60" i="3"/>
  <c r="G58" i="3"/>
  <c r="H58" i="3"/>
  <c r="J58" i="3"/>
  <c r="K58" i="3"/>
  <c r="L58" i="3"/>
  <c r="M58" i="3"/>
  <c r="N58" i="3"/>
  <c r="O58" i="3"/>
  <c r="P58" i="3"/>
  <c r="H40" i="3"/>
  <c r="I40" i="3"/>
  <c r="J40" i="3"/>
  <c r="L40" i="3"/>
  <c r="M40" i="3"/>
  <c r="N40" i="3"/>
  <c r="O40" i="3"/>
  <c r="P40" i="3"/>
  <c r="F38" i="3"/>
  <c r="E31" i="3"/>
  <c r="F22" i="3"/>
  <c r="Q22" i="3" s="1"/>
  <c r="M18" i="3"/>
  <c r="K18" i="3" s="1"/>
  <c r="I18" i="3"/>
  <c r="F18" i="3"/>
  <c r="G67" i="3" l="1"/>
  <c r="H67" i="3"/>
  <c r="I67" i="3"/>
  <c r="J67" i="3"/>
  <c r="L67" i="3"/>
  <c r="M67" i="3"/>
  <c r="N67" i="3"/>
  <c r="O67" i="3"/>
  <c r="F77" i="3"/>
  <c r="G17" i="7" l="1"/>
  <c r="G35" i="6"/>
  <c r="J39" i="6"/>
  <c r="G39" i="6"/>
  <c r="L32" i="4"/>
  <c r="G33" i="3" l="1"/>
  <c r="F33" i="3" s="1"/>
  <c r="H33" i="3"/>
  <c r="F34" i="3"/>
  <c r="P69" i="3"/>
  <c r="P67" i="3" s="1"/>
  <c r="K69" i="3"/>
  <c r="Q69" i="3" l="1"/>
  <c r="Q88" i="3"/>
  <c r="P87" i="3"/>
  <c r="O87" i="3"/>
  <c r="N87" i="3"/>
  <c r="M87" i="3"/>
  <c r="L87" i="3"/>
  <c r="K87" i="3"/>
  <c r="J87" i="3"/>
  <c r="I87" i="3"/>
  <c r="H87" i="3"/>
  <c r="G87" i="3"/>
  <c r="F87" i="3"/>
  <c r="I78" i="3"/>
  <c r="I59" i="3"/>
  <c r="I58" i="3" s="1"/>
  <c r="G46" i="3"/>
  <c r="F47" i="3"/>
  <c r="Q47" i="3" s="1"/>
  <c r="F16" i="3"/>
  <c r="Q16" i="3" s="1"/>
  <c r="G14" i="3"/>
  <c r="H14" i="3"/>
  <c r="J14" i="3"/>
  <c r="L14" i="3"/>
  <c r="M14" i="3"/>
  <c r="N14" i="3"/>
  <c r="O14" i="3"/>
  <c r="P14" i="3"/>
  <c r="Q77" i="3"/>
  <c r="Q87" i="3" l="1"/>
  <c r="F20" i="7" l="1"/>
  <c r="I19" i="7"/>
  <c r="H19" i="7"/>
  <c r="G19" i="7"/>
  <c r="F19" i="7"/>
  <c r="I18" i="7"/>
  <c r="H18" i="7"/>
  <c r="G18" i="7"/>
  <c r="F18" i="7"/>
  <c r="F17" i="7"/>
  <c r="F16" i="7"/>
  <c r="I15" i="7"/>
  <c r="H15" i="7"/>
  <c r="G15" i="7"/>
  <c r="G14" i="7" s="1"/>
  <c r="G13" i="7" s="1"/>
  <c r="F13" i="7" s="1"/>
  <c r="I14" i="7"/>
  <c r="H14" i="7"/>
  <c r="I13" i="7"/>
  <c r="H13" i="7"/>
  <c r="G61" i="6"/>
  <c r="G60" i="6"/>
  <c r="G59" i="6"/>
  <c r="G58" i="6"/>
  <c r="G57" i="6"/>
  <c r="G56" i="6"/>
  <c r="G55" i="6"/>
  <c r="J54" i="6"/>
  <c r="I54" i="6"/>
  <c r="H54" i="6"/>
  <c r="G53" i="6"/>
  <c r="G52" i="6"/>
  <c r="G51" i="6"/>
  <c r="G50" i="6"/>
  <c r="J49" i="6"/>
  <c r="I49" i="6"/>
  <c r="H49" i="6"/>
  <c r="G48" i="6"/>
  <c r="G41" i="6"/>
  <c r="G38" i="6"/>
  <c r="G37" i="6"/>
  <c r="J36" i="6"/>
  <c r="G36" i="6"/>
  <c r="F36" i="6"/>
  <c r="E36" i="6"/>
  <c r="G34" i="6"/>
  <c r="G33" i="6"/>
  <c r="G32" i="6"/>
  <c r="G31" i="6"/>
  <c r="J30" i="6"/>
  <c r="I30" i="6"/>
  <c r="H30" i="6"/>
  <c r="G29" i="6"/>
  <c r="G28" i="6"/>
  <c r="J27" i="6"/>
  <c r="I27" i="6"/>
  <c r="G26" i="6"/>
  <c r="G25" i="6"/>
  <c r="G24" i="6"/>
  <c r="G23" i="6"/>
  <c r="G22" i="6"/>
  <c r="G21" i="6"/>
  <c r="G20" i="6"/>
  <c r="G19" i="6"/>
  <c r="G17" i="6"/>
  <c r="G16" i="6"/>
  <c r="G15" i="6"/>
  <c r="I47" i="4"/>
  <c r="I51" i="4" s="1"/>
  <c r="I40" i="4"/>
  <c r="I50" i="4" s="1"/>
  <c r="I49" i="4" s="1"/>
  <c r="I29" i="4"/>
  <c r="I23" i="4"/>
  <c r="I21" i="4"/>
  <c r="I19" i="4"/>
  <c r="I17" i="4"/>
  <c r="I15" i="4"/>
  <c r="F94" i="3"/>
  <c r="F93" i="3" s="1"/>
  <c r="P93" i="3"/>
  <c r="O93" i="3"/>
  <c r="N93" i="3"/>
  <c r="M93" i="3"/>
  <c r="L93" i="3"/>
  <c r="K93" i="3"/>
  <c r="J93" i="3"/>
  <c r="I93" i="3"/>
  <c r="H93" i="3"/>
  <c r="G93" i="3"/>
  <c r="K86" i="3"/>
  <c r="I86" i="3"/>
  <c r="I85" i="3" s="1"/>
  <c r="I84" i="3" s="1"/>
  <c r="I83" i="3" s="1"/>
  <c r="F86" i="3"/>
  <c r="F85" i="3" s="1"/>
  <c r="P85" i="3"/>
  <c r="O85" i="3"/>
  <c r="N85" i="3"/>
  <c r="M85" i="3"/>
  <c r="L85" i="3"/>
  <c r="K85" i="3"/>
  <c r="J85" i="3"/>
  <c r="H85" i="3"/>
  <c r="H84" i="3" s="1"/>
  <c r="H83" i="3" s="1"/>
  <c r="G85" i="3"/>
  <c r="S83" i="3"/>
  <c r="R83" i="3"/>
  <c r="K80" i="3"/>
  <c r="Q80" i="3" s="1"/>
  <c r="Q79" i="3" s="1"/>
  <c r="P79" i="3"/>
  <c r="P76" i="3" s="1"/>
  <c r="O79" i="3"/>
  <c r="O76" i="3" s="1"/>
  <c r="N79" i="3"/>
  <c r="N76" i="3" s="1"/>
  <c r="M79" i="3"/>
  <c r="M76" i="3" s="1"/>
  <c r="L79" i="3"/>
  <c r="L76" i="3" s="1"/>
  <c r="J79" i="3"/>
  <c r="J76" i="3" s="1"/>
  <c r="I79" i="3"/>
  <c r="I76" i="3" s="1"/>
  <c r="H79" i="3"/>
  <c r="H76" i="3" s="1"/>
  <c r="G79" i="3"/>
  <c r="G76" i="3" s="1"/>
  <c r="F79" i="3"/>
  <c r="F78" i="3"/>
  <c r="K71" i="3"/>
  <c r="K67" i="3" s="1"/>
  <c r="F71" i="3"/>
  <c r="F70" i="3"/>
  <c r="Q70" i="3" s="1"/>
  <c r="F68" i="3"/>
  <c r="P66" i="3"/>
  <c r="P64" i="3" s="1"/>
  <c r="K66" i="3"/>
  <c r="K64" i="3" s="1"/>
  <c r="F66" i="3"/>
  <c r="F65" i="3"/>
  <c r="Q65" i="3" s="1"/>
  <c r="O64" i="3"/>
  <c r="N64" i="3"/>
  <c r="M64" i="3"/>
  <c r="L64" i="3"/>
  <c r="J64" i="3"/>
  <c r="I64" i="3"/>
  <c r="H64" i="3"/>
  <c r="G64" i="3"/>
  <c r="F63" i="3"/>
  <c r="F61" i="3"/>
  <c r="Q61" i="3" s="1"/>
  <c r="F59" i="3"/>
  <c r="F57" i="3"/>
  <c r="K56" i="3"/>
  <c r="K40" i="3" s="1"/>
  <c r="F56" i="3"/>
  <c r="F55" i="3"/>
  <c r="Q55" i="3" s="1"/>
  <c r="G54" i="3"/>
  <c r="F53" i="3"/>
  <c r="Q53" i="3" s="1"/>
  <c r="F48" i="3"/>
  <c r="Q48" i="3" s="1"/>
  <c r="F46" i="3"/>
  <c r="Q46" i="3" s="1"/>
  <c r="F45" i="3"/>
  <c r="Q45" i="3" s="1"/>
  <c r="E45" i="3"/>
  <c r="G44" i="3"/>
  <c r="F44" i="3" s="1"/>
  <c r="Q44" i="3" s="1"/>
  <c r="F43" i="3"/>
  <c r="Q43" i="3" s="1"/>
  <c r="F42" i="3"/>
  <c r="F41" i="3"/>
  <c r="Q41" i="3" s="1"/>
  <c r="R40" i="3"/>
  <c r="S40" i="3"/>
  <c r="F39" i="3"/>
  <c r="Q39" i="3" s="1"/>
  <c r="Q38" i="3"/>
  <c r="E38" i="3"/>
  <c r="F37" i="3"/>
  <c r="Q37" i="3" s="1"/>
  <c r="P36" i="3"/>
  <c r="P35" i="3" s="1"/>
  <c r="O36" i="3"/>
  <c r="O35" i="3" s="1"/>
  <c r="N36" i="3"/>
  <c r="N35" i="3" s="1"/>
  <c r="M36" i="3"/>
  <c r="M35" i="3" s="1"/>
  <c r="L36" i="3"/>
  <c r="L35" i="3" s="1"/>
  <c r="K36" i="3"/>
  <c r="K35" i="3" s="1"/>
  <c r="J36" i="3"/>
  <c r="J35" i="3" s="1"/>
  <c r="I36" i="3"/>
  <c r="I35" i="3" s="1"/>
  <c r="H36" i="3"/>
  <c r="H35" i="3" s="1"/>
  <c r="G36" i="3"/>
  <c r="G35" i="3" s="1"/>
  <c r="F32" i="3"/>
  <c r="I31" i="3"/>
  <c r="I30" i="3" s="1"/>
  <c r="F31" i="3"/>
  <c r="H30" i="3"/>
  <c r="G30" i="3"/>
  <c r="F30" i="3" s="1"/>
  <c r="F21" i="3"/>
  <c r="Q21" i="3" s="1"/>
  <c r="P20" i="3"/>
  <c r="P19" i="3" s="1"/>
  <c r="K20" i="3"/>
  <c r="K19" i="3" s="1"/>
  <c r="I19" i="3"/>
  <c r="F20" i="3"/>
  <c r="O19" i="3"/>
  <c r="N19" i="3"/>
  <c r="M19" i="3"/>
  <c r="L19" i="3"/>
  <c r="J19" i="3"/>
  <c r="H19" i="3"/>
  <c r="K15" i="3"/>
  <c r="K14" i="3" s="1"/>
  <c r="I15" i="3"/>
  <c r="I14" i="3" s="1"/>
  <c r="F15" i="3"/>
  <c r="F14" i="3" s="1"/>
  <c r="S14" i="3"/>
  <c r="R14" i="3"/>
  <c r="K9" i="3"/>
  <c r="Q63" i="3" l="1"/>
  <c r="Q62" i="3" s="1"/>
  <c r="F62" i="3"/>
  <c r="Q59" i="3"/>
  <c r="Q58" i="3" s="1"/>
  <c r="F58" i="3"/>
  <c r="G40" i="3"/>
  <c r="Q42" i="3"/>
  <c r="I34" i="3"/>
  <c r="I33" i="3" s="1"/>
  <c r="I17" i="3" s="1"/>
  <c r="F36" i="3"/>
  <c r="F35" i="3" s="1"/>
  <c r="K34" i="3"/>
  <c r="Q34" i="3" s="1"/>
  <c r="H17" i="3"/>
  <c r="F76" i="3"/>
  <c r="Q78" i="3"/>
  <c r="Q76" i="3" s="1"/>
  <c r="F67" i="3"/>
  <c r="R13" i="3"/>
  <c r="J84" i="3"/>
  <c r="J83" i="3" s="1"/>
  <c r="N84" i="3"/>
  <c r="N83" i="3" s="1"/>
  <c r="Q56" i="3"/>
  <c r="K84" i="3"/>
  <c r="K83" i="3" s="1"/>
  <c r="O84" i="3"/>
  <c r="O83" i="3" s="1"/>
  <c r="Q66" i="3"/>
  <c r="Q64" i="3" s="1"/>
  <c r="M84" i="3"/>
  <c r="M83" i="3" s="1"/>
  <c r="F14" i="7"/>
  <c r="F15" i="7"/>
  <c r="I33" i="4"/>
  <c r="I32" i="4" s="1"/>
  <c r="L84" i="3"/>
  <c r="L83" i="3" s="1"/>
  <c r="P84" i="3"/>
  <c r="P83" i="3" s="1"/>
  <c r="Q85" i="3"/>
  <c r="F84" i="3"/>
  <c r="F83" i="3" s="1"/>
  <c r="M34" i="3"/>
  <c r="M33" i="3" s="1"/>
  <c r="M17" i="3" s="1"/>
  <c r="J34" i="3"/>
  <c r="J33" i="3" s="1"/>
  <c r="J17" i="3" s="1"/>
  <c r="S95" i="3"/>
  <c r="S13" i="3"/>
  <c r="Q86" i="3"/>
  <c r="L34" i="3"/>
  <c r="L33" i="3" s="1"/>
  <c r="L17" i="3" s="1"/>
  <c r="Q36" i="3"/>
  <c r="Q35" i="3" s="1"/>
  <c r="Q71" i="3"/>
  <c r="K79" i="3"/>
  <c r="K76" i="3" s="1"/>
  <c r="G84" i="3"/>
  <c r="G83" i="3" s="1"/>
  <c r="N34" i="3"/>
  <c r="N33" i="3" s="1"/>
  <c r="N17" i="3" s="1"/>
  <c r="O34" i="3"/>
  <c r="O33" i="3" s="1"/>
  <c r="O17" i="3" s="1"/>
  <c r="P34" i="3"/>
  <c r="P33" i="3" s="1"/>
  <c r="P17" i="3" s="1"/>
  <c r="L40" i="4"/>
  <c r="Q94" i="3"/>
  <c r="Q93" i="3" s="1"/>
  <c r="F64" i="3"/>
  <c r="F54" i="3"/>
  <c r="Q54" i="3" s="1"/>
  <c r="Q20" i="3"/>
  <c r="Q19" i="3" s="1"/>
  <c r="G19" i="3"/>
  <c r="G17" i="3" s="1"/>
  <c r="F19" i="3"/>
  <c r="F17" i="3" s="1"/>
  <c r="Q18" i="3"/>
  <c r="I47" i="6"/>
  <c r="H47" i="6"/>
  <c r="H46" i="6" s="1"/>
  <c r="H45" i="6" s="1"/>
  <c r="J14" i="6"/>
  <c r="J13" i="6" s="1"/>
  <c r="J47" i="6"/>
  <c r="J46" i="6" s="1"/>
  <c r="J45" i="6" s="1"/>
  <c r="H27" i="6"/>
  <c r="H14" i="6" s="1"/>
  <c r="I14" i="6"/>
  <c r="I13" i="6" s="1"/>
  <c r="G54" i="6"/>
  <c r="G30" i="6"/>
  <c r="I46" i="6"/>
  <c r="I45" i="6" s="1"/>
  <c r="R95" i="3"/>
  <c r="Q15" i="3"/>
  <c r="Q14" i="3" s="1"/>
  <c r="E55" i="3"/>
  <c r="E48" i="3"/>
  <c r="Q57" i="3"/>
  <c r="G49" i="6"/>
  <c r="K33" i="3" l="1"/>
  <c r="Q33" i="3" s="1"/>
  <c r="Q40" i="3"/>
  <c r="F40" i="3"/>
  <c r="N13" i="3"/>
  <c r="N12" i="3" s="1"/>
  <c r="N95" i="3" s="1"/>
  <c r="H13" i="3"/>
  <c r="H12" i="3" s="1"/>
  <c r="H95" i="3" s="1"/>
  <c r="I13" i="3"/>
  <c r="I12" i="3" s="1"/>
  <c r="I95" i="3" s="1"/>
  <c r="O13" i="3"/>
  <c r="O12" i="3" s="1"/>
  <c r="O95" i="3" s="1"/>
  <c r="L13" i="3"/>
  <c r="L12" i="3" s="1"/>
  <c r="L95" i="3" s="1"/>
  <c r="G13" i="3"/>
  <c r="G12" i="3" s="1"/>
  <c r="G95" i="3" s="1"/>
  <c r="P13" i="3"/>
  <c r="P12" i="3" s="1"/>
  <c r="P95" i="3" s="1"/>
  <c r="J13" i="3"/>
  <c r="J12" i="3" s="1"/>
  <c r="J95" i="3" s="1"/>
  <c r="M13" i="3"/>
  <c r="M12" i="3" s="1"/>
  <c r="M95" i="3" s="1"/>
  <c r="Q84" i="3"/>
  <c r="Q83" i="3" s="1"/>
  <c r="I62" i="6"/>
  <c r="K17" i="3"/>
  <c r="Q68" i="3"/>
  <c r="Q67" i="3" s="1"/>
  <c r="J62" i="6"/>
  <c r="G27" i="6"/>
  <c r="G47" i="6"/>
  <c r="G46" i="6" s="1"/>
  <c r="G45" i="6" s="1"/>
  <c r="H13" i="6"/>
  <c r="H62" i="6" s="1"/>
  <c r="H72" i="6" s="1"/>
  <c r="G14" i="6"/>
  <c r="G13" i="6" s="1"/>
  <c r="K62" i="6" l="1"/>
  <c r="F13" i="3"/>
  <c r="F12" i="3" s="1"/>
  <c r="F95" i="3" s="1"/>
  <c r="Q31" i="3"/>
  <c r="Q32" i="3"/>
  <c r="G62" i="6"/>
  <c r="Q30" i="3"/>
  <c r="Q17" i="3" s="1"/>
  <c r="E100" i="3" l="1"/>
  <c r="G101" i="3"/>
  <c r="G97" i="3"/>
  <c r="G98" i="3" s="1"/>
  <c r="K13" i="3"/>
  <c r="Q13" i="3" l="1"/>
  <c r="K12" i="3"/>
  <c r="K95" i="3" s="1"/>
  <c r="G102" i="3" l="1"/>
  <c r="Q12" i="3"/>
  <c r="Q95" i="3" s="1"/>
  <c r="T96" i="3" s="1"/>
</calcChain>
</file>

<file path=xl/sharedStrings.xml><?xml version="1.0" encoding="utf-8"?>
<sst xmlns="http://schemas.openxmlformats.org/spreadsheetml/2006/main" count="850" uniqueCount="480">
  <si>
    <t>Додаток №1</t>
  </si>
  <si>
    <t>ДОХОДИ</t>
  </si>
  <si>
    <t>бюджету Білозірської сільської територіальної громади на 2023 рік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</si>
  <si>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</si>
  <si>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</si>
  <si>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</si>
  <si>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</si>
  <si>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</si>
  <si>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</si>
  <si>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</si>
  <si>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</si>
  <si>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</si>
  <si>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</si>
  <si>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</si>
  <si>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</si>
  <si>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</si>
  <si>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</si>
  <si>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</si>
  <si>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</si>
  <si>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</si>
  <si>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</si>
  <si>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</si>
  <si>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</si>
  <si>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</si>
  <si>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</si>
  <si>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</si>
  <si>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</si>
  <si>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</si>
  <si>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</si>
  <si>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</si>
  <si>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</si>
  <si>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</si>
  <si>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</si>
  <si>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</si>
  <si>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</si>
  <si>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</si>
  <si>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</si>
  <si>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</si>
  <si>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</si>
  <si>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</si>
  <si>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</si>
  <si>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</si>
  <si>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</si>
  <si>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</si>
  <si>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</si>
  <si>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</si>
  <si>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</si>
  <si>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</si>
  <si>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</si>
  <si>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</si>
  <si>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</si>
  <si>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</si>
  <si>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</si>
  <si>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</si>
  <si>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</si>
  <si>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</si>
  <si>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</si>
  <si>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</si>
  <si>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</si>
  <si>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</si>
  <si>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</si>
  <si>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</si>
  <si>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</si>
  <si>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</si>
  <si>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</si>
  <si>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</si>
  <si>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</si>
  <si>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</si>
  <si>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</si>
  <si>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</si>
  <si>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</si>
  <si>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</si>
  <si>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</si>
  <si>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</si>
  <si>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</si>
  <si>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</si>
  <si>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</si>
  <si>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</si>
  <si>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</si>
  <si>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</si>
  <si>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</si>
  <si>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</si>
  <si>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</si>
  <si>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</si>
  <si>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</si>
  <si>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</si>
  <si>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</si>
  <si>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</si>
  <si>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</si>
  <si>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</si>
  <si>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</si>
  <si>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</si>
  <si>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</si>
  <si>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</si>
  <si>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</si>
  <si>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</si>
  <si>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</si>
  <si>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</si>
  <si>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</si>
  <si>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</si>
  <si>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</si>
  <si>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</si>
  <si>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</si>
  <si>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</si>
  <si>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</si>
  <si>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</si>
  <si>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</si>
  <si>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</si>
  <si>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</si>
  <si>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</si>
  <si>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</si>
  <si>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</si>
  <si>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</si>
  <si>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</si>
  <si>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</si>
  <si>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</si>
  <si>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</si>
  <si>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</si>
  <si>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</si>
  <si>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</si>
  <si>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</si>
  <si>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</si>
  <si>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</si>
  <si>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</si>
  <si>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</si>
  <si>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</si>
  <si>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</si>
  <si>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</si>
  <si>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</si>
  <si>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</si>
  <si>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</si>
  <si>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</si>
  <si>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</si>
  <si>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</si>
  <si>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</si>
  <si>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</si>
  <si>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</si>
  <si>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відповідного до Закону України «Про оренду державного та комунального майна»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</si>
  <si>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</si>
  <si>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</si>
  <si>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</si>
  <si>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</si>
  <si>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</si>
  <si>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</si>
  <si>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</si>
  <si>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</si>
  <si>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</si>
  <si>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</si>
  <si>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</si>
  <si>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</si>
  <si>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</si>
  <si>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</si>
  <si>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</si>
  <si>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</si>
  <si>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</si>
  <si>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</si>
  <si>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</si>
  <si>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</si>
  <si>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</si>
  <si>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</si>
  <si>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Фінансування бюджету  Білозірської сільської  територіальної громади на 2023 рік</t>
  </si>
  <si>
    <t>23501000000</t>
  </si>
  <si>
    <t>Загальний фонд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</si>
  <si>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</si>
  <si>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</si>
  <si>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</si>
  <si>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</si>
  <si>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</si>
  <si>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</si>
  <si>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</si>
  <si>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 xml:space="preserve">Додаток №3 </t>
  </si>
  <si>
    <t>Розподіл видатків бюджету Білозірської сільської  територіальної громади на 2023 рік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</si>
  <si>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</si>
  <si>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</si>
  <si>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</si>
  <si>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</si>
  <si>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</si>
  <si>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</si>
  <si>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</si>
  <si>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</si>
  <si>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</si>
  <si>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</si>
  <si>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</si>
  <si>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</si>
  <si>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</si>
  <si>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</si>
  <si>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</si>
  <si>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</si>
  <si>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</si>
  <si>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</si>
  <si>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</si>
  <si>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</si>
  <si>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</si>
  <si>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</si>
  <si>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</si>
  <si>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</si>
  <si>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</si>
  <si>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</si>
  <si>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</si>
  <si>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</si>
  <si>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</si>
  <si>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</si>
  <si>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</si>
  <si>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</si>
  <si>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</si>
  <si>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</si>
  <si>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</si>
  <si>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</si>
  <si>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</si>
  <si>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</si>
  <si>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</si>
  <si>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</si>
  <si>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</si>
  <si>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</si>
  <si>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</si>
  <si>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</si>
  <si>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</si>
  <si>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</si>
  <si>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</si>
  <si>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</si>
  <si>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</si>
  <si>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</si>
  <si>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</si>
  <si>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</si>
  <si>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</si>
  <si>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</si>
  <si>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</si>
  <si>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</si>
  <si>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</si>
  <si>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</si>
  <si>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</si>
  <si>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</si>
  <si>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</si>
  <si>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</si>
  <si>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</si>
  <si>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</si>
  <si>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</si>
  <si>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</si>
  <si>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</si>
  <si>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</si>
  <si>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</si>
  <si>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</si>
  <si>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</si>
  <si>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</si>
  <si>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</si>
  <si>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</si>
  <si>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</si>
  <si>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</si>
  <si>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</si>
  <si>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</si>
  <si>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</si>
  <si>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</si>
  <si>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</si>
  <si>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</si>
  <si>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</si>
  <si>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</si>
  <si>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</si>
  <si>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</si>
  <si>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</si>
  <si>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</si>
  <si>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</si>
  <si>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</si>
  <si>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</si>
  <si>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</si>
  <si>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</si>
  <si>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</si>
  <si>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</si>
  <si>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</si>
  <si>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</si>
  <si>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</si>
  <si>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</si>
  <si>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</si>
  <si>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</si>
  <si>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</si>
  <si>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?????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</si>
  <si>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</si>
  <si>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</si>
  <si>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</si>
  <si>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</si>
  <si>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</si>
  <si>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</si>
  <si>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</si>
  <si>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</si>
  <si>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</si>
  <si>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</si>
  <si>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</si>
  <si>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</si>
  <si>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</si>
  <si>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</si>
  <si>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</si>
  <si>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</si>
  <si>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</si>
  <si>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</si>
  <si>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</si>
  <si>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</si>
  <si>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</si>
  <si>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</si>
  <si>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</si>
  <si>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</si>
  <si>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СУБВЕНЦІЇ З МІСЦЕВОГО БЮДЖЕТУ ІНШИМ МІСЦЕВИМ БЮДЖЕТАМ НА ЗДІЙСНЕННЯ ПРОГРАМ ТА ЗАХОДІВ  ЗА РАХУНОК КОШТІВ МІСЦЕВИХ БЮДЖЕТІВ</t>
  </si>
  <si>
    <t>9770</t>
  </si>
  <si>
    <t>0180</t>
  </si>
  <si>
    <t>Інші субвенції з місцевого бюджету</t>
  </si>
  <si>
    <t>Всього</t>
  </si>
  <si>
    <t>Секретар сільської ради</t>
  </si>
  <si>
    <t xml:space="preserve">Тетяня  ДІБРОВА </t>
  </si>
  <si>
    <t>роезервний фонд</t>
  </si>
  <si>
    <t xml:space="preserve">Додаток № 4 </t>
  </si>
  <si>
    <t>Міжбюджетні трансферти на 2023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</si>
  <si>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</si>
  <si>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</si>
  <si>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</si>
  <si>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</si>
  <si>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99000000000</t>
  </si>
  <si>
    <t>Державний бюджет України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</si>
  <si>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</si>
  <si>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</si>
  <si>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</si>
  <si>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</si>
  <si>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</si>
  <si>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</si>
  <si>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</si>
  <si>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</si>
  <si>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</si>
  <si>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23527000000</t>
  </si>
  <si>
    <t>Бюджет Балаклеївської сільської територіальної громади</t>
  </si>
  <si>
    <t>23529000000</t>
  </si>
  <si>
    <t>Бюджет Березняківської сільської територіальної громади</t>
  </si>
  <si>
    <t>23547000000</t>
  </si>
  <si>
    <t>Бюджет Сагунівської сільської територіальної громади</t>
  </si>
  <si>
    <t>23549000000</t>
  </si>
  <si>
    <t>Бюджет Тернівської сільської територіальної громади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</si>
  <si>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</si>
  <si>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</si>
  <si>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</si>
  <si>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</si>
  <si>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</si>
  <si>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</si>
  <si>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</si>
  <si>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</si>
  <si>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</si>
  <si>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</si>
  <si>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</si>
  <si>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</si>
  <si>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23521000000</t>
  </si>
  <si>
    <t>Бюджет Степанківської сільської територіальної громади</t>
  </si>
  <si>
    <t>ІІ. Трансферти із спеціального фонду бюджету</t>
  </si>
  <si>
    <t>грн.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</si>
  <si>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</si>
  <si>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</si>
  <si>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</si>
  <si>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</si>
  <si>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</si>
  <si>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</si>
  <si>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</si>
  <si>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</si>
  <si>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</si>
  <si>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</si>
  <si>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</si>
  <si>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</si>
  <si>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</si>
  <si>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</si>
  <si>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</si>
  <si>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2111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</si>
  <si>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</si>
  <si>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</si>
  <si>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2152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</si>
  <si>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</si>
  <si>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</si>
  <si>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 xml:space="preserve">Програма «Безоплатне поховання померлих (загиблих) військовослужбовців під час проходження військової служби на 2022-2023 роки»  </t>
  </si>
  <si>
    <t>рішення сесії від  12.102022 р.№ 40-1/VIII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</si>
  <si>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</si>
  <si>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Комплексна програма розвитку надання соціальних послуг КЗ «ЦНСП Білозірської сільської ради» на 2022 рік»</t>
  </si>
  <si>
    <t xml:space="preserve"> рішення сільської ради  від 22 грудня 2021 року № 25-21/VІІІ</t>
  </si>
  <si>
    <t>3242</t>
  </si>
  <si>
    <t>4082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</si>
  <si>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</si>
  <si>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</si>
  <si>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</si>
  <si>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</si>
  <si>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</si>
  <si>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</si>
  <si>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</si>
  <si>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</si>
  <si>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</si>
  <si>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</si>
  <si>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</si>
  <si>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</si>
  <si>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</si>
  <si>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</si>
  <si>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</si>
  <si>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</si>
  <si>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</si>
  <si>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 «Розвиток та фінансова підтримка комунального підприємства  Білозірської сільської ради на 2022 рік»</t>
  </si>
  <si>
    <t xml:space="preserve"> рішення сільської ради від 22.12.2021 року № 25-16/VIII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</si>
  <si>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</si>
  <si>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</si>
  <si>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</si>
  <si>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</si>
  <si>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</si>
  <si>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</si>
  <si>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</si>
  <si>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</si>
  <si>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</si>
  <si>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</si>
  <si>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</si>
  <si>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</si>
  <si>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</si>
  <si>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</si>
  <si>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</si>
  <si>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</si>
  <si>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</si>
  <si>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</si>
  <si>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</si>
  <si>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</si>
  <si>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</si>
  <si>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</si>
  <si>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</si>
  <si>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</si>
  <si>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</si>
  <si>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</si>
  <si>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</si>
  <si>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</si>
  <si>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</si>
  <si>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</si>
  <si>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</si>
  <si>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</si>
  <si>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 xml:space="preserve">Тетяна   ДІБРОВА </t>
  </si>
  <si>
    <t>Перелік 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</si>
  <si>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</si>
  <si>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об’єктів, видатки на які будуть зійснюватися  з бюджету Білозірської сільської територіальної громади на забезпечення діяльності бюджетних установ, закладів відповідно до розмежування видатків між бюджетами</t>
  </si>
  <si>
    <t>Утримання Центру професійного розвитку педагогічних працівників Білозірської сільської  ради</t>
  </si>
  <si>
    <t xml:space="preserve">утримання КЗ «Місцева пожежна команда» Степанківської сільської ради </t>
  </si>
  <si>
    <t/>
  </si>
  <si>
    <t>41050000</t>
  </si>
  <si>
    <t>Субвенції з місцевих бюджетів іншим місцевим бюджетам</t>
  </si>
  <si>
    <t>дефіцит ЗФ</t>
  </si>
  <si>
    <t>дефіцит СФ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</si>
  <si>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</si>
  <si>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</si>
  <si>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41030000</t>
  </si>
  <si>
    <t>Субвенції з державного бюджету місцевим бюджетам</t>
  </si>
  <si>
    <t>41040000</t>
  </si>
  <si>
    <t>Дотації з місцевих бюджетів іншим місцевим бюджетам</t>
  </si>
  <si>
    <t>Найменування згідно
з Класифікацією фінансування бюджету</t>
  </si>
  <si>
    <t>200000</t>
  </si>
  <si>
    <t>208000</t>
  </si>
  <si>
    <t>208400</t>
  </si>
  <si>
    <t>600000</t>
  </si>
  <si>
    <t>602000</t>
  </si>
  <si>
    <t>Зміни обсягів бюджетних коштів</t>
  </si>
  <si>
    <t>602400</t>
  </si>
  <si>
    <t>0218130</t>
  </si>
  <si>
    <t>8130</t>
  </si>
  <si>
    <t xml:space="preserve">Оборот.залишок 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</si>
  <si>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</si>
  <si>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</si>
  <si>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</si>
  <si>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</si>
  <si>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Програми  «Забезпечення пожежної безпеки у Білозірській ТГ на 2021-2025 роки»</t>
  </si>
  <si>
    <t>ренгенолог</t>
  </si>
  <si>
    <t>медогляд</t>
  </si>
  <si>
    <t>на 2023 рік</t>
  </si>
  <si>
    <t>0320</t>
  </si>
  <si>
    <t>Забезпечення діяльності місцевої та добровільної пожежної охорони</t>
  </si>
  <si>
    <t>7000</t>
  </si>
  <si>
    <t>ЕКОНОМІЧНА ДІЯЛЬНІСТЬ</t>
  </si>
  <si>
    <t>800</t>
  </si>
  <si>
    <t>ІНША ДІЯЛЬНІСТЬ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</si>
  <si>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</si>
  <si>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</si>
  <si>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до  рішення Білозірської сільської  ради  "Про бюджет Білозірської сільської  територіальної громади на 2023 рік" (23501000000) від 22.12.2022 № 45-45/VIII</t>
  </si>
  <si>
    <t xml:space="preserve">до  рішення Білозірської сільської  ради  "Про бюджет Білозірської сільської  територіальної громади на 2023 рік" (23501000000) від  від 22.12.2022 № 45-45/VIII
</t>
  </si>
  <si>
    <t>до  рішення Білозірської сільської  ради  "Про бюджет Білозірської сільської  територіальної громади на 2023 рік" (23501000000) від  від 22.12.2022 № 45-45/VIII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</si>
  <si>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</si>
  <si>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рішення сільської ради від 22.12.2022 року № 45-16/VIII</t>
  </si>
  <si>
    <t xml:space="preserve">рішення сільської ради від 22.12.2022 року № 45-17/VIII </t>
  </si>
  <si>
    <t>рішення сільської ради від 22.12.2022 року № 45-21/VIII (зміни)</t>
  </si>
  <si>
    <t>Додаток №6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</si>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</sst>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5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Arial"/>
      <charset val="1"/>
    </font>
    <font>
      <b/>
      <sz val="11"/>
      <color rgb="FF000000"/>
      <name val="Arial"/>
      <charset val="1"/>
    </font>
    <font>
      <sz val="7"/>
      <color rgb="FF000000"/>
      <name val="Arial"/>
      <charset val="1"/>
    </font>
    <font>
      <sz val="6"/>
      <color rgb="FF000000"/>
      <name val="Times New Roman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Arial"/>
      <charset val="1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charset val="1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SansSerif"/>
    </font>
    <font>
      <b/>
      <sz val="7"/>
      <name val="Times New Roman"/>
      <family val="1"/>
      <charset val="204"/>
    </font>
    <font>
      <b/>
      <sz val="5"/>
      <name val="Times New Roman"/>
      <family val="1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CC1DA"/>
        <bgColor rgb="FFB9CDE5"/>
      </patternFill>
    </fill>
    <fill>
      <patternFill patternType="solid">
        <fgColor rgb="FFB9CDE5"/>
        <bgColor rgb="FFCCC1DA"/>
      </patternFill>
    </fill>
    <fill>
      <patternFill patternType="solid">
        <fgColor rgb="FFDCE6F2"/>
        <bgColor rgb="FFBCE4E5"/>
      </patternFill>
    </fill>
    <fill>
      <patternFill patternType="solid">
        <fgColor theme="0"/>
        <bgColor rgb="FFBCE4E5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403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0" fillId="0" borderId="0" xfId="0" applyFont="1"/>
    <xf numFmtId="0" fontId="12" fillId="0" borderId="0" xfId="1" applyFont="1" applyAlignment="1">
      <alignment vertical="center"/>
    </xf>
    <xf numFmtId="0" fontId="12" fillId="0" borderId="0" xfId="1" applyFont="1"/>
    <xf numFmtId="0" fontId="15" fillId="0" borderId="3" xfId="0" applyFont="1" applyBorder="1" applyAlignment="1" applyProtection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0" fontId="5" fillId="2" borderId="0" xfId="0" applyFont="1" applyFill="1" applyBorder="1" applyAlignment="1" applyProtection="1">
      <alignment horizontal="left" vertical="top" wrapText="1"/>
    </xf>
    <xf numFmtId="0" fontId="19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21" fillId="2" borderId="0" xfId="0" applyFont="1" applyFill="1" applyBorder="1" applyAlignment="1" applyProtection="1">
      <alignment horizontal="right" vertical="top" wrapText="1"/>
    </xf>
    <xf numFmtId="0" fontId="21" fillId="2" borderId="0" xfId="0" applyFont="1" applyFill="1" applyAlignment="1">
      <alignment horizontal="right"/>
    </xf>
    <xf numFmtId="0" fontId="20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 vertical="top" wrapText="1"/>
    </xf>
    <xf numFmtId="0" fontId="23" fillId="2" borderId="0" xfId="0" applyFont="1" applyFill="1" applyBorder="1" applyAlignment="1" applyProtection="1">
      <alignment horizontal="center" vertical="top" wrapText="1"/>
    </xf>
    <xf numFmtId="0" fontId="24" fillId="2" borderId="0" xfId="0" applyFont="1" applyFill="1" applyBorder="1" applyAlignment="1" applyProtection="1">
      <alignment horizontal="center" wrapText="1"/>
    </xf>
    <xf numFmtId="0" fontId="25" fillId="0" borderId="0" xfId="0" applyFont="1" applyBorder="1" applyAlignment="1" applyProtection="1">
      <alignment horizontal="left" vertical="top" wrapText="1"/>
    </xf>
    <xf numFmtId="0" fontId="25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5" fillId="0" borderId="0" xfId="0" applyFont="1"/>
    <xf numFmtId="0" fontId="27" fillId="0" borderId="2" xfId="0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horizontal="left" vertical="top" wrapText="1"/>
    </xf>
    <xf numFmtId="49" fontId="26" fillId="4" borderId="2" xfId="0" applyNumberFormat="1" applyFont="1" applyFill="1" applyBorder="1" applyAlignment="1" applyProtection="1">
      <alignment horizontal="center" vertical="top" wrapText="1"/>
    </xf>
    <xf numFmtId="0" fontId="26" fillId="4" borderId="2" xfId="0" applyFont="1" applyFill="1" applyBorder="1" applyAlignment="1" applyProtection="1">
      <alignment horizontal="center" vertical="top" wrapText="1"/>
    </xf>
    <xf numFmtId="0" fontId="26" fillId="4" borderId="2" xfId="0" applyFont="1" applyFill="1" applyBorder="1" applyAlignment="1" applyProtection="1">
      <alignment horizontal="center" vertical="center" wrapText="1"/>
    </xf>
    <xf numFmtId="0" fontId="26" fillId="4" borderId="2" xfId="0" applyFont="1" applyFill="1" applyBorder="1" applyAlignment="1" applyProtection="1">
      <alignment horizontal="left" vertical="top" wrapText="1"/>
    </xf>
    <xf numFmtId="4" fontId="26" fillId="4" borderId="2" xfId="0" applyNumberFormat="1" applyFont="1" applyFill="1" applyBorder="1" applyAlignment="1" applyProtection="1">
      <alignment horizontal="right" vertical="top" wrapText="1"/>
    </xf>
    <xf numFmtId="0" fontId="25" fillId="4" borderId="0" xfId="0" applyFont="1" applyFill="1"/>
    <xf numFmtId="49" fontId="26" fillId="0" borderId="2" xfId="0" applyNumberFormat="1" applyFont="1" applyBorder="1" applyAlignment="1" applyProtection="1">
      <alignment horizontal="center" vertical="top" wrapText="1"/>
    </xf>
    <xf numFmtId="0" fontId="26" fillId="0" borderId="2" xfId="0" applyFont="1" applyBorder="1" applyAlignment="1" applyProtection="1">
      <alignment horizontal="center" vertical="top" wrapText="1"/>
    </xf>
    <xf numFmtId="0" fontId="26" fillId="0" borderId="2" xfId="0" applyFont="1" applyBorder="1" applyAlignment="1" applyProtection="1">
      <alignment horizontal="left" vertical="top" wrapText="1"/>
    </xf>
    <xf numFmtId="4" fontId="26" fillId="0" borderId="2" xfId="0" applyNumberFormat="1" applyFont="1" applyBorder="1" applyAlignment="1" applyProtection="1">
      <alignment horizontal="right" vertical="top" wrapText="1"/>
    </xf>
    <xf numFmtId="0" fontId="25" fillId="0" borderId="2" xfId="0" applyFont="1" applyBorder="1" applyAlignment="1" applyProtection="1">
      <alignment horizontal="left" vertical="center" wrapText="1"/>
    </xf>
    <xf numFmtId="4" fontId="25" fillId="0" borderId="2" xfId="0" applyNumberFormat="1" applyFont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4" fontId="28" fillId="0" borderId="2" xfId="0" applyNumberFormat="1" applyFont="1" applyBorder="1" applyAlignment="1" applyProtection="1">
      <alignment horizontal="right" vertical="center" wrapText="1"/>
    </xf>
    <xf numFmtId="4" fontId="28" fillId="5" borderId="2" xfId="0" applyNumberFormat="1" applyFont="1" applyFill="1" applyBorder="1" applyAlignment="1" applyProtection="1">
      <alignment horizontal="right" vertical="center" wrapText="1"/>
    </xf>
    <xf numFmtId="4" fontId="25" fillId="0" borderId="5" xfId="0" applyNumberFormat="1" applyFont="1" applyBorder="1" applyAlignment="1" applyProtection="1">
      <alignment horizontal="right" vertical="center" wrapText="1"/>
    </xf>
    <xf numFmtId="0" fontId="26" fillId="0" borderId="2" xfId="0" applyFont="1" applyBorder="1" applyAlignment="1" applyProtection="1">
      <alignment horizontal="left" vertical="center" wrapText="1"/>
    </xf>
    <xf numFmtId="4" fontId="26" fillId="0" borderId="2" xfId="0" applyNumberFormat="1" applyFont="1" applyBorder="1" applyAlignment="1" applyProtection="1">
      <alignment horizontal="right" vertical="center" wrapText="1"/>
    </xf>
    <xf numFmtId="4" fontId="25" fillId="0" borderId="0" xfId="0" applyNumberFormat="1" applyFont="1"/>
    <xf numFmtId="49" fontId="25" fillId="0" borderId="2" xfId="0" applyNumberFormat="1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left" vertical="top" wrapText="1"/>
    </xf>
    <xf numFmtId="4" fontId="25" fillId="0" borderId="2" xfId="0" applyNumberFormat="1" applyFont="1" applyBorder="1" applyAlignment="1" applyProtection="1">
      <alignment horizontal="right" vertical="top" wrapText="1"/>
    </xf>
    <xf numFmtId="4" fontId="25" fillId="0" borderId="4" xfId="0" applyNumberFormat="1" applyFont="1" applyBorder="1" applyAlignment="1" applyProtection="1">
      <alignment horizontal="right" vertical="top" wrapText="1"/>
    </xf>
    <xf numFmtId="4" fontId="25" fillId="0" borderId="5" xfId="0" applyNumberFormat="1" applyFont="1" applyBorder="1" applyAlignment="1" applyProtection="1">
      <alignment horizontal="right" vertical="top" wrapText="1"/>
    </xf>
    <xf numFmtId="0" fontId="27" fillId="0" borderId="2" xfId="0" applyFont="1" applyBorder="1" applyAlignment="1" applyProtection="1">
      <alignment horizontal="left" vertical="top" wrapText="1"/>
    </xf>
    <xf numFmtId="4" fontId="27" fillId="0" borderId="2" xfId="0" applyNumberFormat="1" applyFont="1" applyBorder="1" applyAlignment="1" applyProtection="1">
      <alignment horizontal="right" vertical="top" wrapText="1"/>
    </xf>
    <xf numFmtId="4" fontId="27" fillId="5" borderId="2" xfId="0" applyNumberFormat="1" applyFont="1" applyFill="1" applyBorder="1" applyAlignment="1" applyProtection="1">
      <alignment horizontal="right" vertical="top" wrapText="1"/>
    </xf>
    <xf numFmtId="4" fontId="27" fillId="0" borderId="4" xfId="0" applyNumberFormat="1" applyFont="1" applyBorder="1" applyAlignment="1" applyProtection="1">
      <alignment horizontal="right" vertical="top" wrapText="1"/>
    </xf>
    <xf numFmtId="4" fontId="27" fillId="0" borderId="5" xfId="0" applyNumberFormat="1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left" vertical="top" wrapText="1"/>
    </xf>
    <xf numFmtId="0" fontId="29" fillId="0" borderId="2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left" vertical="top" wrapText="1"/>
    </xf>
    <xf numFmtId="4" fontId="30" fillId="0" borderId="2" xfId="0" applyNumberFormat="1" applyFont="1" applyBorder="1" applyAlignment="1" applyProtection="1">
      <alignment horizontal="right" vertical="top" wrapText="1"/>
    </xf>
    <xf numFmtId="4" fontId="30" fillId="5" borderId="2" xfId="0" applyNumberFormat="1" applyFont="1" applyFill="1" applyBorder="1" applyAlignment="1" applyProtection="1">
      <alignment horizontal="right" vertical="top" wrapText="1"/>
    </xf>
    <xf numFmtId="0" fontId="29" fillId="0" borderId="0" xfId="0" applyFont="1"/>
    <xf numFmtId="4" fontId="27" fillId="0" borderId="7" xfId="0" applyNumberFormat="1" applyFont="1" applyBorder="1" applyAlignment="1" applyProtection="1">
      <alignment horizontal="right" vertical="top" wrapText="1"/>
    </xf>
    <xf numFmtId="4" fontId="27" fillId="0" borderId="8" xfId="0" applyNumberFormat="1" applyFont="1" applyBorder="1" applyAlignment="1" applyProtection="1">
      <alignment horizontal="right" vertical="top" wrapText="1"/>
    </xf>
    <xf numFmtId="4" fontId="27" fillId="0" borderId="9" xfId="0" applyNumberFormat="1" applyFont="1" applyBorder="1" applyAlignment="1" applyProtection="1">
      <alignment horizontal="right" vertical="top" wrapText="1"/>
    </xf>
    <xf numFmtId="0" fontId="25" fillId="0" borderId="8" xfId="0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4" fontId="27" fillId="2" borderId="2" xfId="0" applyNumberFormat="1" applyFont="1" applyFill="1" applyBorder="1" applyAlignment="1" applyProtection="1">
      <alignment horizontal="right" vertical="top" wrapText="1"/>
    </xf>
    <xf numFmtId="4" fontId="25" fillId="0" borderId="9" xfId="0" applyNumberFormat="1" applyFont="1" applyBorder="1" applyAlignment="1" applyProtection="1">
      <alignment horizontal="right" vertical="top" wrapText="1"/>
    </xf>
    <xf numFmtId="0" fontId="27" fillId="0" borderId="0" xfId="0" applyFont="1" applyBorder="1" applyAlignment="1" applyProtection="1">
      <alignment horizontal="left" vertical="top" wrapText="1"/>
    </xf>
    <xf numFmtId="49" fontId="27" fillId="0" borderId="2" xfId="0" applyNumberFormat="1" applyFont="1" applyBorder="1" applyAlignment="1" applyProtection="1">
      <alignment horizontal="center" vertical="center" wrapText="1"/>
    </xf>
    <xf numFmtId="4" fontId="27" fillId="5" borderId="4" xfId="0" applyNumberFormat="1" applyFont="1" applyFill="1" applyBorder="1" applyAlignment="1" applyProtection="1">
      <alignment horizontal="right" vertical="top" wrapText="1"/>
    </xf>
    <xf numFmtId="0" fontId="27" fillId="0" borderId="0" xfId="0" applyFont="1"/>
    <xf numFmtId="4" fontId="25" fillId="0" borderId="8" xfId="0" applyNumberFormat="1" applyFont="1" applyBorder="1" applyAlignment="1" applyProtection="1">
      <alignment horizontal="right" vertical="top" wrapText="1"/>
    </xf>
    <xf numFmtId="4" fontId="25" fillId="2" borderId="8" xfId="0" applyNumberFormat="1" applyFont="1" applyFill="1" applyBorder="1" applyAlignment="1" applyProtection="1">
      <alignment horizontal="right" vertical="top" wrapText="1"/>
    </xf>
    <xf numFmtId="4" fontId="25" fillId="2" borderId="7" xfId="0" applyNumberFormat="1" applyFont="1" applyFill="1" applyBorder="1" applyAlignment="1" applyProtection="1">
      <alignment horizontal="right" vertical="top" wrapText="1"/>
    </xf>
    <xf numFmtId="4" fontId="25" fillId="0" borderId="6" xfId="0" applyNumberFormat="1" applyFont="1" applyBorder="1" applyAlignment="1" applyProtection="1">
      <alignment horizontal="right" vertical="top" wrapText="1"/>
    </xf>
    <xf numFmtId="0" fontId="27" fillId="0" borderId="4" xfId="0" applyFont="1" applyBorder="1" applyAlignment="1" applyProtection="1">
      <alignment horizontal="left" vertical="top" wrapText="1"/>
    </xf>
    <xf numFmtId="4" fontId="25" fillId="5" borderId="8" xfId="0" applyNumberFormat="1" applyFont="1" applyFill="1" applyBorder="1" applyAlignment="1" applyProtection="1">
      <alignment horizontal="right" vertical="top" wrapText="1"/>
    </xf>
    <xf numFmtId="4" fontId="25" fillId="5" borderId="7" xfId="0" applyNumberFormat="1" applyFont="1" applyFill="1" applyBorder="1" applyAlignment="1" applyProtection="1">
      <alignment horizontal="right" vertical="top" wrapText="1"/>
    </xf>
    <xf numFmtId="0" fontId="31" fillId="0" borderId="2" xfId="0" applyFont="1" applyBorder="1" applyAlignment="1" applyProtection="1">
      <alignment horizontal="left" vertical="top" wrapText="1"/>
    </xf>
    <xf numFmtId="4" fontId="26" fillId="0" borderId="6" xfId="0" applyNumberFormat="1" applyFont="1" applyBorder="1" applyAlignment="1" applyProtection="1">
      <alignment horizontal="right" vertical="top" wrapText="1"/>
    </xf>
    <xf numFmtId="0" fontId="28" fillId="0" borderId="0" xfId="0" applyFont="1" applyBorder="1" applyAlignment="1" applyProtection="1">
      <alignment horizontal="left" vertical="top" wrapText="1"/>
    </xf>
    <xf numFmtId="0" fontId="28" fillId="0" borderId="2" xfId="0" applyFont="1" applyBorder="1" applyAlignment="1" applyProtection="1">
      <alignment horizontal="center" vertical="center" wrapText="1"/>
    </xf>
    <xf numFmtId="4" fontId="30" fillId="0" borderId="4" xfId="0" applyNumberFormat="1" applyFont="1" applyBorder="1" applyAlignment="1" applyProtection="1">
      <alignment horizontal="right" vertical="top" wrapText="1"/>
    </xf>
    <xf numFmtId="4" fontId="30" fillId="0" borderId="5" xfId="0" applyNumberFormat="1" applyFont="1" applyBorder="1" applyAlignment="1" applyProtection="1">
      <alignment horizontal="right" vertical="top" wrapText="1"/>
    </xf>
    <xf numFmtId="0" fontId="28" fillId="0" borderId="0" xfId="0" applyFont="1"/>
    <xf numFmtId="49" fontId="28" fillId="0" borderId="2" xfId="0" applyNumberFormat="1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49" fontId="31" fillId="0" borderId="2" xfId="0" applyNumberFormat="1" applyFont="1" applyBorder="1" applyAlignment="1" applyProtection="1">
      <alignment horizontal="center" vertical="center" wrapText="1"/>
    </xf>
    <xf numFmtId="0" fontId="31" fillId="0" borderId="2" xfId="0" applyFont="1" applyBorder="1" applyAlignment="1" applyProtection="1">
      <alignment horizontal="center" vertical="center" wrapText="1"/>
    </xf>
    <xf numFmtId="4" fontId="31" fillId="0" borderId="2" xfId="0" applyNumberFormat="1" applyFont="1" applyBorder="1" applyAlignment="1" applyProtection="1">
      <alignment horizontal="right" vertical="top" wrapText="1"/>
    </xf>
    <xf numFmtId="0" fontId="31" fillId="0" borderId="0" xfId="0" applyFont="1"/>
    <xf numFmtId="0" fontId="27" fillId="0" borderId="2" xfId="0" applyFont="1" applyBorder="1" applyAlignment="1" applyProtection="1">
      <alignment horizontal="left" vertical="center" wrapText="1"/>
    </xf>
    <xf numFmtId="4" fontId="25" fillId="0" borderId="6" xfId="0" applyNumberFormat="1" applyFont="1" applyBorder="1" applyAlignment="1" applyProtection="1">
      <alignment horizontal="right" vertical="center" wrapText="1"/>
    </xf>
    <xf numFmtId="4" fontId="25" fillId="0" borderId="10" xfId="0" applyNumberFormat="1" applyFont="1" applyBorder="1" applyAlignment="1" applyProtection="1">
      <alignment horizontal="right" vertical="center" wrapText="1"/>
    </xf>
    <xf numFmtId="4" fontId="25" fillId="2" borderId="2" xfId="0" applyNumberFormat="1" applyFont="1" applyFill="1" applyBorder="1" applyAlignment="1" applyProtection="1">
      <alignment horizontal="right" vertical="center" wrapText="1"/>
    </xf>
    <xf numFmtId="4" fontId="27" fillId="0" borderId="2" xfId="0" applyNumberFormat="1" applyFont="1" applyBorder="1" applyAlignment="1" applyProtection="1">
      <alignment horizontal="right" vertical="center" wrapText="1"/>
    </xf>
    <xf numFmtId="4" fontId="27" fillId="5" borderId="2" xfId="0" applyNumberFormat="1" applyFont="1" applyFill="1" applyBorder="1" applyAlignment="1" applyProtection="1">
      <alignment horizontal="right" vertical="center" wrapText="1"/>
    </xf>
    <xf numFmtId="4" fontId="25" fillId="0" borderId="11" xfId="0" applyNumberFormat="1" applyFont="1" applyBorder="1" applyAlignment="1" applyProtection="1">
      <alignment horizontal="right" vertical="top" wrapText="1"/>
    </xf>
    <xf numFmtId="0" fontId="25" fillId="0" borderId="2" xfId="0" applyFont="1" applyBorder="1" applyAlignment="1" applyProtection="1">
      <alignment horizontal="center" vertical="top" wrapText="1"/>
    </xf>
    <xf numFmtId="4" fontId="25" fillId="5" borderId="2" xfId="0" applyNumberFormat="1" applyFont="1" applyFill="1" applyBorder="1" applyAlignment="1" applyProtection="1">
      <alignment horizontal="right" vertical="top" wrapText="1"/>
    </xf>
    <xf numFmtId="49" fontId="26" fillId="0" borderId="2" xfId="0" applyNumberFormat="1" applyFont="1" applyBorder="1" applyAlignment="1" applyProtection="1">
      <alignment horizontal="center" vertical="center" wrapText="1"/>
    </xf>
    <xf numFmtId="49" fontId="32" fillId="0" borderId="2" xfId="0" applyNumberFormat="1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left" vertical="top" wrapText="1"/>
    </xf>
    <xf numFmtId="49" fontId="25" fillId="0" borderId="2" xfId="0" applyNumberFormat="1" applyFont="1" applyBorder="1" applyAlignment="1" applyProtection="1">
      <alignment horizontal="center" vertical="top" wrapText="1"/>
    </xf>
    <xf numFmtId="165" fontId="25" fillId="0" borderId="0" xfId="0" applyNumberFormat="1" applyFont="1" applyBorder="1" applyAlignment="1" applyProtection="1">
      <alignment horizontal="right" vertical="top" wrapText="1"/>
    </xf>
    <xf numFmtId="4" fontId="25" fillId="2" borderId="2" xfId="0" applyNumberFormat="1" applyFont="1" applyFill="1" applyBorder="1" applyAlignment="1" applyProtection="1">
      <alignment horizontal="right" vertical="top" wrapText="1"/>
    </xf>
    <xf numFmtId="0" fontId="26" fillId="0" borderId="0" xfId="0" applyFont="1" applyBorder="1" applyAlignment="1" applyProtection="1">
      <alignment horizontal="left" vertical="top" wrapText="1"/>
    </xf>
    <xf numFmtId="4" fontId="26" fillId="0" borderId="5" xfId="0" applyNumberFormat="1" applyFont="1" applyBorder="1" applyAlignment="1" applyProtection="1">
      <alignment horizontal="right" vertical="top" wrapText="1"/>
    </xf>
    <xf numFmtId="0" fontId="26" fillId="0" borderId="0" xfId="0" applyFont="1"/>
    <xf numFmtId="49" fontId="25" fillId="0" borderId="2" xfId="0" applyNumberFormat="1" applyFont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left" vertical="top" wrapText="1"/>
    </xf>
    <xf numFmtId="49" fontId="32" fillId="0" borderId="2" xfId="0" applyNumberFormat="1" applyFont="1" applyBorder="1" applyAlignment="1" applyProtection="1">
      <alignment horizontal="left" vertical="top" wrapText="1"/>
    </xf>
    <xf numFmtId="4" fontId="32" fillId="5" borderId="2" xfId="0" applyNumberFormat="1" applyFont="1" applyFill="1" applyBorder="1" applyAlignment="1" applyProtection="1">
      <alignment horizontal="right" vertical="top" wrapText="1"/>
    </xf>
    <xf numFmtId="4" fontId="32" fillId="0" borderId="2" xfId="0" applyNumberFormat="1" applyFont="1" applyBorder="1" applyAlignment="1" applyProtection="1">
      <alignment horizontal="right" vertical="top" wrapText="1"/>
    </xf>
    <xf numFmtId="4" fontId="32" fillId="0" borderId="4" xfId="0" applyNumberFormat="1" applyFont="1" applyBorder="1" applyAlignment="1" applyProtection="1">
      <alignment horizontal="right" vertical="top" wrapText="1"/>
    </xf>
    <xf numFmtId="4" fontId="32" fillId="0" borderId="5" xfId="0" applyNumberFormat="1" applyFont="1" applyBorder="1" applyAlignment="1" applyProtection="1">
      <alignment horizontal="right" vertical="top" wrapText="1"/>
    </xf>
    <xf numFmtId="0" fontId="32" fillId="0" borderId="0" xfId="0" applyFont="1"/>
    <xf numFmtId="0" fontId="28" fillId="0" borderId="2" xfId="0" applyFont="1" applyBorder="1" applyAlignment="1" applyProtection="1">
      <alignment horizontal="left" vertical="center" wrapText="1"/>
    </xf>
    <xf numFmtId="4" fontId="28" fillId="0" borderId="2" xfId="0" applyNumberFormat="1" applyFont="1" applyBorder="1" applyAlignment="1" applyProtection="1">
      <alignment horizontal="right" vertical="top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4" fontId="28" fillId="5" borderId="4" xfId="0" applyNumberFormat="1" applyFont="1" applyFill="1" applyBorder="1" applyAlignment="1" applyProtection="1">
      <alignment horizontal="right" vertical="top" wrapText="1"/>
    </xf>
    <xf numFmtId="4" fontId="28" fillId="2" borderId="2" xfId="0" applyNumberFormat="1" applyFont="1" applyFill="1" applyBorder="1" applyAlignment="1" applyProtection="1">
      <alignment horizontal="right" vertical="top" wrapText="1"/>
    </xf>
    <xf numFmtId="0" fontId="26" fillId="2" borderId="2" xfId="0" applyFont="1" applyFill="1" applyBorder="1" applyAlignment="1" applyProtection="1">
      <alignment horizontal="center" vertical="center" wrapText="1"/>
    </xf>
    <xf numFmtId="49" fontId="26" fillId="0" borderId="2" xfId="0" applyNumberFormat="1" applyFont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left" vertical="top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4" fontId="25" fillId="2" borderId="5" xfId="0" applyNumberFormat="1" applyFont="1" applyFill="1" applyBorder="1" applyAlignment="1" applyProtection="1">
      <alignment horizontal="right" vertical="top" wrapText="1"/>
    </xf>
    <xf numFmtId="0" fontId="25" fillId="2" borderId="0" xfId="0" applyFont="1" applyFill="1"/>
    <xf numFmtId="0" fontId="10" fillId="0" borderId="0" xfId="0" applyFont="1"/>
    <xf numFmtId="0" fontId="10" fillId="3" borderId="0" xfId="0" applyFont="1" applyFill="1"/>
    <xf numFmtId="4" fontId="10" fillId="0" borderId="0" xfId="0" applyNumberFormat="1" applyFont="1"/>
    <xf numFmtId="4" fontId="0" fillId="3" borderId="0" xfId="0" applyNumberFormat="1" applyFill="1"/>
    <xf numFmtId="0" fontId="5" fillId="2" borderId="0" xfId="0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horizontal="right" vertical="top" wrapText="1"/>
    </xf>
    <xf numFmtId="0" fontId="34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top" wrapText="1"/>
    </xf>
    <xf numFmtId="4" fontId="34" fillId="0" borderId="2" xfId="0" applyNumberFormat="1" applyFont="1" applyBorder="1" applyAlignment="1" applyProtection="1">
      <alignment horizontal="right" vertical="top" wrapText="1"/>
    </xf>
    <xf numFmtId="4" fontId="33" fillId="0" borderId="2" xfId="0" applyNumberFormat="1" applyFont="1" applyBorder="1" applyAlignment="1" applyProtection="1">
      <alignment horizontal="right" vertical="top" wrapText="1"/>
    </xf>
    <xf numFmtId="4" fontId="33" fillId="2" borderId="2" xfId="0" applyNumberFormat="1" applyFont="1" applyFill="1" applyBorder="1" applyAlignment="1" applyProtection="1">
      <alignment horizontal="right" vertical="top" wrapText="1"/>
    </xf>
    <xf numFmtId="4" fontId="34" fillId="0" borderId="2" xfId="0" applyNumberFormat="1" applyFont="1" applyBorder="1" applyAlignment="1" applyProtection="1">
      <alignment horizontal="right" vertical="center" wrapText="1"/>
    </xf>
    <xf numFmtId="0" fontId="33" fillId="0" borderId="6" xfId="0" applyFont="1" applyBorder="1" applyAlignment="1" applyProtection="1">
      <alignment horizontal="right" vertical="top" wrapText="1"/>
    </xf>
    <xf numFmtId="0" fontId="33" fillId="0" borderId="2" xfId="0" applyFont="1" applyBorder="1" applyAlignment="1" applyProtection="1">
      <alignment horizontal="right" vertical="top" wrapText="1"/>
    </xf>
    <xf numFmtId="4" fontId="34" fillId="2" borderId="2" xfId="0" applyNumberFormat="1" applyFont="1" applyFill="1" applyBorder="1" applyAlignment="1" applyProtection="1">
      <alignment horizontal="right" vertical="top" wrapText="1"/>
    </xf>
    <xf numFmtId="4" fontId="33" fillId="2" borderId="2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Alignment="1" applyProtection="1"/>
    <xf numFmtId="0" fontId="35" fillId="0" borderId="0" xfId="0" applyFont="1"/>
    <xf numFmtId="0" fontId="37" fillId="0" borderId="0" xfId="0" applyFont="1"/>
    <xf numFmtId="0" fontId="40" fillId="0" borderId="2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8" fillId="0" borderId="0" xfId="0" applyFont="1" applyAlignment="1" applyProtection="1">
      <alignment wrapText="1"/>
    </xf>
    <xf numFmtId="0" fontId="28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right" wrapText="1"/>
    </xf>
    <xf numFmtId="0" fontId="35" fillId="0" borderId="0" xfId="0" applyFont="1" applyAlignment="1" applyProtection="1">
      <alignment horizontal="right" vertical="center" wrapText="1"/>
    </xf>
    <xf numFmtId="0" fontId="35" fillId="0" borderId="0" xfId="0" applyFont="1" applyBorder="1" applyAlignment="1" applyProtection="1">
      <alignment horizontal="right" vertical="center" wrapText="1"/>
    </xf>
    <xf numFmtId="0" fontId="35" fillId="0" borderId="0" xfId="0" applyFont="1" applyAlignment="1" applyProtection="1">
      <alignment vertical="center" wrapText="1"/>
    </xf>
    <xf numFmtId="0" fontId="35" fillId="0" borderId="0" xfId="0" applyFont="1" applyBorder="1" applyAlignment="1" applyProtection="1">
      <alignment horizontal="right" vertical="top" wrapText="1"/>
    </xf>
    <xf numFmtId="0" fontId="35" fillId="0" borderId="0" xfId="0" applyFont="1" applyAlignment="1">
      <alignment horizontal="right"/>
    </xf>
    <xf numFmtId="0" fontId="35" fillId="0" borderId="0" xfId="0" applyFont="1" applyBorder="1" applyAlignment="1" applyProtection="1">
      <alignment vertical="top" wrapText="1"/>
    </xf>
    <xf numFmtId="0" fontId="35" fillId="0" borderId="0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horizontal="left" vertical="top" wrapText="1"/>
    </xf>
    <xf numFmtId="0" fontId="39" fillId="0" borderId="0" xfId="0" applyFont="1"/>
    <xf numFmtId="0" fontId="35" fillId="0" borderId="2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center" vertical="center" wrapText="1"/>
    </xf>
    <xf numFmtId="0" fontId="35" fillId="0" borderId="8" xfId="0" applyFont="1" applyBorder="1" applyAlignment="1" applyProtection="1">
      <alignment horizontal="center" vertical="center" wrapText="1"/>
    </xf>
    <xf numFmtId="0" fontId="40" fillId="0" borderId="2" xfId="0" applyFont="1" applyBorder="1" applyAlignment="1" applyProtection="1">
      <alignment horizontal="left" vertical="center" wrapText="1"/>
    </xf>
    <xf numFmtId="4" fontId="40" fillId="0" borderId="2" xfId="0" applyNumberFormat="1" applyFont="1" applyBorder="1" applyAlignment="1" applyProtection="1">
      <alignment horizontal="right" vertical="center" wrapText="1"/>
    </xf>
    <xf numFmtId="4" fontId="40" fillId="0" borderId="4" xfId="0" applyNumberFormat="1" applyFont="1" applyBorder="1" applyAlignment="1" applyProtection="1">
      <alignment horizontal="right" vertical="center" wrapText="1"/>
    </xf>
    <xf numFmtId="0" fontId="35" fillId="0" borderId="2" xfId="0" applyFont="1" applyBorder="1" applyAlignment="1" applyProtection="1">
      <alignment horizontal="center" wrapText="1"/>
    </xf>
    <xf numFmtId="0" fontId="35" fillId="0" borderId="4" xfId="0" applyFont="1" applyBorder="1" applyAlignment="1" applyProtection="1">
      <alignment horizontal="center" wrapText="1"/>
    </xf>
    <xf numFmtId="0" fontId="35" fillId="0" borderId="2" xfId="0" applyFont="1" applyBorder="1" applyAlignment="1" applyProtection="1">
      <alignment vertical="center" wrapText="1"/>
    </xf>
    <xf numFmtId="0" fontId="35" fillId="0" borderId="2" xfId="0" applyFont="1" applyBorder="1" applyAlignment="1" applyProtection="1">
      <alignment horizontal="left" vertical="center" wrapText="1"/>
    </xf>
    <xf numFmtId="4" fontId="35" fillId="0" borderId="4" xfId="0" applyNumberFormat="1" applyFont="1" applyBorder="1" applyAlignment="1" applyProtection="1">
      <alignment horizontal="right" vertical="center" wrapText="1"/>
    </xf>
    <xf numFmtId="4" fontId="35" fillId="0" borderId="2" xfId="0" applyNumberFormat="1" applyFont="1" applyBorder="1" applyAlignment="1" applyProtection="1">
      <alignment horizontal="right" vertical="center" wrapText="1"/>
    </xf>
    <xf numFmtId="49" fontId="35" fillId="0" borderId="2" xfId="0" applyNumberFormat="1" applyFont="1" applyBorder="1" applyAlignment="1" applyProtection="1">
      <alignment horizontal="center" vertical="center" wrapText="1"/>
    </xf>
    <xf numFmtId="0" fontId="35" fillId="0" borderId="4" xfId="0" applyFont="1" applyBorder="1" applyAlignment="1" applyProtection="1">
      <alignment vertical="center" wrapText="1"/>
    </xf>
    <xf numFmtId="0" fontId="35" fillId="2" borderId="2" xfId="0" applyFont="1" applyFill="1" applyBorder="1" applyAlignment="1" applyProtection="1">
      <alignment horizontal="left" vertical="center" wrapText="1"/>
    </xf>
    <xf numFmtId="4" fontId="35" fillId="2" borderId="2" xfId="0" applyNumberFormat="1" applyFont="1" applyFill="1" applyBorder="1" applyAlignment="1" applyProtection="1">
      <alignment horizontal="right" vertical="center" wrapText="1"/>
    </xf>
    <xf numFmtId="4" fontId="35" fillId="2" borderId="4" xfId="0" applyNumberFormat="1" applyFont="1" applyFill="1" applyBorder="1" applyAlignment="1" applyProtection="1">
      <alignment horizontal="right" vertical="center" wrapText="1"/>
    </xf>
    <xf numFmtId="0" fontId="42" fillId="2" borderId="2" xfId="0" applyFont="1" applyFill="1" applyBorder="1" applyAlignment="1" applyProtection="1">
      <alignment horizontal="center" vertical="center" wrapText="1"/>
    </xf>
    <xf numFmtId="0" fontId="40" fillId="0" borderId="4" xfId="0" applyFont="1" applyBorder="1" applyAlignment="1" applyProtection="1">
      <alignment horizontal="left" vertical="center" wrapText="1"/>
    </xf>
    <xf numFmtId="0" fontId="39" fillId="0" borderId="2" xfId="0" applyFont="1" applyBorder="1" applyAlignment="1" applyProtection="1">
      <alignment horizontal="left" vertical="center" wrapText="1"/>
    </xf>
    <xf numFmtId="0" fontId="42" fillId="2" borderId="4" xfId="0" applyFont="1" applyFill="1" applyBorder="1" applyAlignment="1" applyProtection="1">
      <alignment horizontal="left" vertical="center" wrapText="1"/>
    </xf>
    <xf numFmtId="4" fontId="35" fillId="0" borderId="0" xfId="0" applyNumberFormat="1" applyFont="1" applyBorder="1" applyAlignment="1" applyProtection="1">
      <alignment horizontal="left" vertical="top" wrapText="1"/>
    </xf>
    <xf numFmtId="0" fontId="35" fillId="2" borderId="2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left" vertical="top" wrapText="1"/>
    </xf>
    <xf numFmtId="0" fontId="35" fillId="2" borderId="0" xfId="0" applyFont="1" applyFill="1"/>
    <xf numFmtId="0" fontId="39" fillId="0" borderId="0" xfId="0" applyFont="1" applyAlignment="1" applyProtection="1"/>
    <xf numFmtId="0" fontId="39" fillId="0" borderId="0" xfId="0" applyFont="1" applyAlignment="1" applyProtection="1">
      <alignment wrapText="1"/>
    </xf>
    <xf numFmtId="0" fontId="36" fillId="0" borderId="0" xfId="0" applyFont="1"/>
    <xf numFmtId="0" fontId="43" fillId="0" borderId="0" xfId="0" applyFont="1" applyAlignment="1" applyProtection="1"/>
    <xf numFmtId="0" fontId="36" fillId="0" borderId="0" xfId="0" applyFont="1" applyAlignment="1">
      <alignment wrapText="1"/>
    </xf>
    <xf numFmtId="0" fontId="28" fillId="0" borderId="0" xfId="0" applyFont="1" applyBorder="1" applyAlignment="1" applyProtection="1">
      <alignment horizontal="right" vertical="top" wrapText="1"/>
    </xf>
    <xf numFmtId="0" fontId="28" fillId="0" borderId="0" xfId="0" applyFont="1" applyAlignment="1">
      <alignment horizontal="right"/>
    </xf>
    <xf numFmtId="0" fontId="32" fillId="0" borderId="0" xfId="0" applyFont="1" applyBorder="1" applyAlignment="1" applyProtection="1">
      <alignment vertical="top" wrapText="1"/>
    </xf>
    <xf numFmtId="0" fontId="44" fillId="0" borderId="3" xfId="0" applyFont="1" applyBorder="1" applyAlignment="1" applyProtection="1">
      <alignment vertical="top" wrapText="1"/>
    </xf>
    <xf numFmtId="0" fontId="28" fillId="0" borderId="4" xfId="0" applyFont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4" fontId="28" fillId="0" borderId="8" xfId="0" applyNumberFormat="1" applyFont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left" vertical="center" wrapText="1"/>
    </xf>
    <xf numFmtId="0" fontId="28" fillId="0" borderId="2" xfId="0" applyFont="1" applyBorder="1"/>
    <xf numFmtId="4" fontId="28" fillId="0" borderId="2" xfId="0" applyNumberFormat="1" applyFont="1" applyBorder="1"/>
    <xf numFmtId="2" fontId="28" fillId="0" borderId="2" xfId="0" applyNumberFormat="1" applyFont="1" applyBorder="1"/>
    <xf numFmtId="49" fontId="30" fillId="0" borderId="2" xfId="0" applyNumberFormat="1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left" vertical="top" wrapText="1"/>
    </xf>
    <xf numFmtId="0" fontId="30" fillId="0" borderId="2" xfId="0" applyFont="1" applyBorder="1" applyAlignment="1">
      <alignment wrapText="1"/>
    </xf>
    <xf numFmtId="4" fontId="30" fillId="0" borderId="2" xfId="0" applyNumberFormat="1" applyFont="1" applyBorder="1"/>
    <xf numFmtId="2" fontId="30" fillId="0" borderId="2" xfId="0" applyNumberFormat="1" applyFont="1" applyBorder="1"/>
    <xf numFmtId="0" fontId="30" fillId="0" borderId="0" xfId="0" applyFont="1"/>
    <xf numFmtId="0" fontId="28" fillId="0" borderId="4" xfId="0" applyFont="1" applyBorder="1" applyAlignment="1" applyProtection="1">
      <alignment horizontal="left" vertical="top" wrapText="1"/>
    </xf>
    <xf numFmtId="49" fontId="32" fillId="2" borderId="2" xfId="0" applyNumberFormat="1" applyFont="1" applyFill="1" applyBorder="1" applyAlignment="1" applyProtection="1">
      <alignment horizontal="center" vertical="top" wrapText="1"/>
    </xf>
    <xf numFmtId="0" fontId="32" fillId="2" borderId="2" xfId="0" applyFont="1" applyFill="1" applyBorder="1" applyAlignment="1" applyProtection="1">
      <alignment horizontal="center" vertical="top" wrapText="1"/>
    </xf>
    <xf numFmtId="0" fontId="32" fillId="2" borderId="2" xfId="0" applyFont="1" applyFill="1" applyBorder="1" applyAlignment="1" applyProtection="1">
      <alignment horizontal="center" vertical="center" wrapText="1"/>
    </xf>
    <xf numFmtId="0" fontId="32" fillId="2" borderId="4" xfId="0" applyFont="1" applyFill="1" applyBorder="1" applyAlignment="1" applyProtection="1">
      <alignment horizontal="left" vertical="top" wrapText="1"/>
    </xf>
    <xf numFmtId="49" fontId="32" fillId="0" borderId="2" xfId="0" applyNumberFormat="1" applyFont="1" applyBorder="1" applyAlignment="1" applyProtection="1">
      <alignment horizontal="center" vertical="top" wrapText="1"/>
    </xf>
    <xf numFmtId="0" fontId="32" fillId="0" borderId="2" xfId="0" applyFont="1" applyBorder="1" applyAlignment="1" applyProtection="1">
      <alignment horizontal="center" vertical="top" wrapText="1"/>
    </xf>
    <xf numFmtId="0" fontId="32" fillId="0" borderId="4" xfId="0" applyFont="1" applyBorder="1" applyAlignment="1" applyProtection="1">
      <alignment horizontal="left" vertical="top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0" fillId="2" borderId="4" xfId="0" applyFont="1" applyFill="1" applyBorder="1" applyAlignment="1" applyProtection="1">
      <alignment horizontal="left" vertical="center" wrapText="1"/>
    </xf>
    <xf numFmtId="2" fontId="28" fillId="0" borderId="0" xfId="0" applyNumberFormat="1" applyFont="1"/>
    <xf numFmtId="0" fontId="20" fillId="0" borderId="0" xfId="0" applyFont="1" applyBorder="1" applyAlignment="1" applyProtection="1">
      <alignment horizontal="left" vertical="top" wrapText="1"/>
    </xf>
    <xf numFmtId="0" fontId="45" fillId="0" borderId="0" xfId="0" applyFont="1" applyBorder="1" applyAlignment="1" applyProtection="1">
      <alignment horizontal="left" vertical="top" wrapText="1"/>
    </xf>
    <xf numFmtId="2" fontId="20" fillId="0" borderId="0" xfId="0" applyNumberFormat="1" applyFont="1" applyBorder="1" applyAlignment="1" applyProtection="1">
      <alignment horizontal="left" vertical="top" wrapText="1"/>
    </xf>
    <xf numFmtId="0" fontId="46" fillId="0" borderId="0" xfId="0" applyFont="1" applyBorder="1" applyAlignment="1" applyProtection="1">
      <alignment horizontal="left" vertical="top" wrapText="1"/>
    </xf>
    <xf numFmtId="0" fontId="49" fillId="0" borderId="12" xfId="0" applyFont="1" applyBorder="1" applyAlignment="1" applyProtection="1">
      <alignment horizontal="center" vertical="top" wrapText="1"/>
    </xf>
    <xf numFmtId="4" fontId="47" fillId="0" borderId="12" xfId="0" applyNumberFormat="1" applyFont="1" applyBorder="1" applyAlignment="1" applyProtection="1">
      <alignment horizontal="right" vertical="top" wrapText="1"/>
    </xf>
    <xf numFmtId="0" fontId="51" fillId="0" borderId="12" xfId="0" applyFont="1" applyBorder="1" applyAlignment="1" applyProtection="1">
      <alignment horizontal="center" vertical="top" wrapText="1"/>
    </xf>
    <xf numFmtId="4" fontId="44" fillId="0" borderId="12" xfId="0" applyNumberFormat="1" applyFont="1" applyBorder="1" applyAlignment="1" applyProtection="1">
      <alignment horizontal="right" vertical="top" wrapText="1"/>
    </xf>
    <xf numFmtId="4" fontId="47" fillId="0" borderId="12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0" fontId="35" fillId="0" borderId="2" xfId="0" applyFont="1" applyFill="1" applyBorder="1" applyAlignment="1" applyProtection="1">
      <alignment horizontal="left" vertical="center" wrapText="1"/>
    </xf>
    <xf numFmtId="0" fontId="52" fillId="0" borderId="0" xfId="0" applyFont="1"/>
    <xf numFmtId="0" fontId="47" fillId="0" borderId="12" xfId="0" applyFont="1" applyBorder="1" applyAlignment="1" applyProtection="1">
      <alignment horizontal="center" vertical="center" wrapText="1"/>
    </xf>
    <xf numFmtId="0" fontId="48" fillId="0" borderId="12" xfId="0" applyFont="1" applyBorder="1" applyAlignment="1" applyProtection="1">
      <alignment horizontal="center" vertical="center" wrapText="1"/>
    </xf>
    <xf numFmtId="0" fontId="41" fillId="0" borderId="12" xfId="0" applyFont="1" applyBorder="1" applyAlignment="1" applyProtection="1">
      <alignment horizontal="center" vertical="center" wrapText="1"/>
    </xf>
    <xf numFmtId="0" fontId="40" fillId="0" borderId="12" xfId="0" applyFont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</xf>
    <xf numFmtId="0" fontId="40" fillId="0" borderId="12" xfId="0" applyFont="1" applyBorder="1" applyAlignment="1" applyProtection="1">
      <alignment horizontal="center" vertical="top" wrapText="1"/>
    </xf>
    <xf numFmtId="4" fontId="40" fillId="0" borderId="12" xfId="0" applyNumberFormat="1" applyFont="1" applyBorder="1" applyAlignment="1" applyProtection="1">
      <alignment horizontal="right" vertical="top" wrapText="1"/>
    </xf>
    <xf numFmtId="0" fontId="35" fillId="0" borderId="12" xfId="0" applyFont="1" applyBorder="1" applyAlignment="1" applyProtection="1">
      <alignment horizontal="center" vertical="top" wrapText="1"/>
    </xf>
    <xf numFmtId="4" fontId="35" fillId="0" borderId="12" xfId="0" applyNumberFormat="1" applyFont="1" applyBorder="1" applyAlignment="1" applyProtection="1">
      <alignment horizontal="right" vertical="top" wrapText="1"/>
    </xf>
    <xf numFmtId="0" fontId="0" fillId="0" borderId="0" xfId="0" applyFont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35" fillId="0" borderId="2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4" fontId="27" fillId="9" borderId="2" xfId="0" applyNumberFormat="1" applyFont="1" applyFill="1" applyBorder="1" applyAlignment="1" applyProtection="1">
      <alignment horizontal="right" vertical="top" wrapText="1"/>
    </xf>
    <xf numFmtId="4" fontId="25" fillId="8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ont="1"/>
    <xf numFmtId="0" fontId="25" fillId="0" borderId="0" xfId="0" applyFont="1" applyBorder="1" applyAlignment="1" applyProtection="1">
      <alignment horizontal="left" vertical="top" wrapText="1"/>
    </xf>
    <xf numFmtId="0" fontId="25" fillId="0" borderId="2" xfId="0" applyFont="1" applyBorder="1" applyAlignment="1" applyProtection="1">
      <alignment horizontal="center" wrapText="1"/>
    </xf>
    <xf numFmtId="0" fontId="26" fillId="0" borderId="2" xfId="0" applyFont="1" applyBorder="1" applyAlignment="1" applyProtection="1">
      <alignment horizontal="left" vertical="top" wrapText="1"/>
    </xf>
    <xf numFmtId="4" fontId="26" fillId="0" borderId="2" xfId="0" applyNumberFormat="1" applyFont="1" applyBorder="1" applyAlignment="1" applyProtection="1">
      <alignment horizontal="right" vertical="top" wrapText="1"/>
    </xf>
    <xf numFmtId="4" fontId="25" fillId="0" borderId="2" xfId="0" applyNumberFormat="1" applyFont="1" applyBorder="1" applyAlignment="1" applyProtection="1">
      <alignment horizontal="right" vertical="center" wrapText="1"/>
    </xf>
    <xf numFmtId="4" fontId="25" fillId="0" borderId="5" xfId="0" applyNumberFormat="1" applyFont="1" applyBorder="1" applyAlignment="1" applyProtection="1">
      <alignment horizontal="right" vertical="center" wrapText="1"/>
    </xf>
    <xf numFmtId="0" fontId="25" fillId="0" borderId="4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vertical="center" wrapText="1"/>
    </xf>
    <xf numFmtId="0" fontId="25" fillId="0" borderId="2" xfId="0" applyFont="1" applyBorder="1" applyAlignment="1" applyProtection="1">
      <alignment horizontal="left" vertical="top" wrapText="1"/>
    </xf>
    <xf numFmtId="4" fontId="25" fillId="0" borderId="2" xfId="0" applyNumberFormat="1" applyFont="1" applyBorder="1" applyAlignment="1" applyProtection="1">
      <alignment horizontal="right" vertical="top" wrapText="1"/>
    </xf>
    <xf numFmtId="4" fontId="25" fillId="0" borderId="5" xfId="0" applyNumberFormat="1" applyFont="1" applyBorder="1" applyAlignment="1" applyProtection="1">
      <alignment horizontal="right" vertical="top" wrapText="1"/>
    </xf>
    <xf numFmtId="0" fontId="27" fillId="0" borderId="2" xfId="0" applyFont="1" applyBorder="1" applyAlignment="1" applyProtection="1">
      <alignment horizontal="left" vertical="top" wrapText="1"/>
    </xf>
    <xf numFmtId="4" fontId="27" fillId="0" borderId="2" xfId="0" applyNumberFormat="1" applyFont="1" applyBorder="1" applyAlignment="1" applyProtection="1">
      <alignment horizontal="right" vertical="top" wrapText="1"/>
    </xf>
    <xf numFmtId="4" fontId="27" fillId="0" borderId="4" xfId="0" applyNumberFormat="1" applyFont="1" applyBorder="1" applyAlignment="1" applyProtection="1">
      <alignment horizontal="right" vertical="top" wrapText="1"/>
    </xf>
    <xf numFmtId="49" fontId="25" fillId="0" borderId="2" xfId="0" applyNumberFormat="1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" fontId="26" fillId="0" borderId="6" xfId="0" applyNumberFormat="1" applyFont="1" applyBorder="1" applyAlignment="1" applyProtection="1">
      <alignment horizontal="right" vertical="top" wrapText="1"/>
    </xf>
    <xf numFmtId="0" fontId="26" fillId="0" borderId="0" xfId="0" applyFont="1" applyBorder="1" applyAlignment="1" applyProtection="1">
      <alignment horizontal="left" vertical="top" wrapText="1"/>
    </xf>
    <xf numFmtId="49" fontId="26" fillId="0" borderId="2" xfId="0" applyNumberFormat="1" applyFont="1" applyBorder="1" applyAlignment="1" applyProtection="1">
      <alignment horizontal="center" vertical="center" wrapText="1"/>
    </xf>
    <xf numFmtId="4" fontId="28" fillId="0" borderId="2" xfId="0" applyNumberFormat="1" applyFont="1" applyBorder="1" applyAlignment="1" applyProtection="1">
      <alignment horizontal="right" vertical="top" wrapText="1"/>
    </xf>
    <xf numFmtId="4" fontId="28" fillId="0" borderId="5" xfId="0" applyNumberFormat="1" applyFont="1" applyBorder="1" applyAlignment="1" applyProtection="1">
      <alignment horizontal="right" vertical="top" wrapText="1"/>
    </xf>
    <xf numFmtId="4" fontId="25" fillId="7" borderId="2" xfId="0" applyNumberFormat="1" applyFont="1" applyFill="1" applyBorder="1" applyAlignment="1" applyProtection="1">
      <alignment horizontal="right" vertical="center" wrapText="1"/>
    </xf>
    <xf numFmtId="4" fontId="30" fillId="5" borderId="4" xfId="0" applyNumberFormat="1" applyFont="1" applyFill="1" applyBorder="1" applyAlignment="1" applyProtection="1">
      <alignment horizontal="right" vertical="top" wrapText="1"/>
    </xf>
    <xf numFmtId="4" fontId="25" fillId="9" borderId="2" xfId="0" applyNumberFormat="1" applyFont="1" applyFill="1" applyBorder="1" applyAlignment="1" applyProtection="1">
      <alignment horizontal="right" vertical="top" wrapText="1"/>
    </xf>
    <xf numFmtId="4" fontId="28" fillId="0" borderId="4" xfId="0" applyNumberFormat="1" applyFont="1" applyBorder="1" applyAlignment="1" applyProtection="1">
      <alignment horizontal="right" vertical="top" wrapText="1"/>
    </xf>
    <xf numFmtId="2" fontId="0" fillId="3" borderId="0" xfId="0" applyNumberFormat="1" applyFill="1"/>
    <xf numFmtId="4" fontId="1" fillId="3" borderId="0" xfId="0" applyNumberFormat="1" applyFont="1" applyFill="1"/>
    <xf numFmtId="49" fontId="28" fillId="0" borderId="2" xfId="0" applyNumberFormat="1" applyFont="1" applyBorder="1" applyAlignment="1" applyProtection="1">
      <alignment horizontal="left" vertical="top" wrapText="1"/>
    </xf>
    <xf numFmtId="0" fontId="35" fillId="10" borderId="2" xfId="0" applyFont="1" applyFill="1" applyBorder="1" applyAlignment="1" applyProtection="1">
      <alignment horizontal="left" vertical="center" wrapText="1"/>
    </xf>
    <xf numFmtId="49" fontId="35" fillId="10" borderId="2" xfId="0" applyNumberFormat="1" applyFont="1" applyFill="1" applyBorder="1" applyAlignment="1" applyProtection="1">
      <alignment horizontal="center" vertical="center"/>
    </xf>
    <xf numFmtId="0" fontId="35" fillId="10" borderId="2" xfId="0" applyFont="1" applyFill="1" applyBorder="1" applyAlignment="1" applyProtection="1">
      <alignment horizontal="center" vertical="center" wrapText="1"/>
    </xf>
    <xf numFmtId="4" fontId="35" fillId="10" borderId="2" xfId="0" applyNumberFormat="1" applyFont="1" applyFill="1" applyBorder="1" applyAlignment="1" applyProtection="1">
      <alignment horizontal="right" vertical="center" wrapText="1"/>
    </xf>
    <xf numFmtId="0" fontId="35" fillId="10" borderId="0" xfId="0" applyFont="1" applyFill="1" applyBorder="1" applyAlignment="1" applyProtection="1">
      <alignment horizontal="left" vertical="top" wrapText="1"/>
    </xf>
    <xf numFmtId="0" fontId="35" fillId="10" borderId="0" xfId="0" applyFont="1" applyFill="1"/>
    <xf numFmtId="0" fontId="0" fillId="10" borderId="0" xfId="0" applyFill="1"/>
    <xf numFmtId="0" fontId="54" fillId="0" borderId="0" xfId="0" applyFont="1" applyBorder="1" applyAlignment="1" applyProtection="1">
      <alignment horizontal="left" vertical="top" wrapText="1"/>
    </xf>
    <xf numFmtId="0" fontId="54" fillId="0" borderId="0" xfId="0" applyFont="1"/>
    <xf numFmtId="0" fontId="54" fillId="0" borderId="0" xfId="0" applyFont="1" applyBorder="1" applyAlignment="1" applyProtection="1">
      <alignment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49" fontId="25" fillId="10" borderId="2" xfId="0" applyNumberFormat="1" applyFont="1" applyFill="1" applyBorder="1" applyAlignment="1" applyProtection="1">
      <alignment horizontal="center" vertical="center" wrapText="1"/>
    </xf>
    <xf numFmtId="0" fontId="25" fillId="10" borderId="2" xfId="0" applyFont="1" applyFill="1" applyBorder="1" applyAlignment="1" applyProtection="1">
      <alignment horizontal="left" vertical="top" wrapText="1"/>
    </xf>
    <xf numFmtId="0" fontId="26" fillId="10" borderId="2" xfId="0" applyFont="1" applyFill="1" applyBorder="1" applyAlignment="1" applyProtection="1">
      <alignment horizontal="left" vertical="top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" fontId="35" fillId="0" borderId="0" xfId="0" applyNumberFormat="1" applyFont="1" applyAlignment="1" applyProtection="1"/>
    <xf numFmtId="0" fontId="49" fillId="0" borderId="12" xfId="0" applyFont="1" applyBorder="1" applyAlignment="1" applyProtection="1">
      <alignment horizontal="left" vertical="top" wrapText="1"/>
    </xf>
    <xf numFmtId="0" fontId="51" fillId="0" borderId="12" xfId="0" applyFont="1" applyBorder="1" applyAlignment="1" applyProtection="1">
      <alignment horizontal="left" vertical="top" wrapText="1"/>
    </xf>
    <xf numFmtId="0" fontId="41" fillId="0" borderId="12" xfId="0" applyFont="1" applyBorder="1" applyAlignment="1" applyProtection="1">
      <alignment horizontal="center" vertical="center" wrapText="1"/>
    </xf>
    <xf numFmtId="0" fontId="50" fillId="0" borderId="12" xfId="0" applyFont="1" applyBorder="1" applyAlignment="1" applyProtection="1">
      <alignment horizontal="left" vertical="top" wrapText="1"/>
    </xf>
    <xf numFmtId="0" fontId="47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48" fillId="0" borderId="12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top" wrapText="1"/>
    </xf>
    <xf numFmtId="0" fontId="45" fillId="0" borderId="12" xfId="0" applyFont="1" applyBorder="1" applyAlignment="1" applyProtection="1">
      <alignment horizontal="left" vertical="center" wrapText="1"/>
    </xf>
    <xf numFmtId="0" fontId="53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40" fillId="0" borderId="12" xfId="0" applyFont="1" applyBorder="1" applyAlignment="1" applyProtection="1">
      <alignment horizontal="left" vertical="top" wrapText="1"/>
    </xf>
    <xf numFmtId="0" fontId="35" fillId="0" borderId="12" xfId="0" applyFont="1" applyBorder="1" applyAlignment="1" applyProtection="1">
      <alignment horizontal="left" vertical="top" wrapText="1"/>
    </xf>
    <xf numFmtId="0" fontId="35" fillId="0" borderId="12" xfId="0" applyFont="1" applyBorder="1" applyAlignment="1" applyProtection="1">
      <alignment horizontal="left" vertical="center" wrapText="1"/>
    </xf>
    <xf numFmtId="0" fontId="40" fillId="0" borderId="12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right"/>
    </xf>
    <xf numFmtId="0" fontId="35" fillId="0" borderId="12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top" wrapText="1"/>
    </xf>
    <xf numFmtId="0" fontId="26" fillId="0" borderId="2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right" vertical="top" wrapText="1"/>
    </xf>
    <xf numFmtId="0" fontId="14" fillId="2" borderId="0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7" fillId="0" borderId="0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right" vertical="top" wrapText="1"/>
    </xf>
    <xf numFmtId="0" fontId="16" fillId="0" borderId="1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top" wrapText="1"/>
    </xf>
    <xf numFmtId="0" fontId="34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top" wrapText="1"/>
    </xf>
    <xf numFmtId="0" fontId="34" fillId="0" borderId="2" xfId="0" applyFont="1" applyBorder="1" applyAlignment="1" applyProtection="1">
      <alignment horizontal="center" vertical="top" wrapText="1"/>
    </xf>
    <xf numFmtId="0" fontId="34" fillId="0" borderId="2" xfId="0" applyFont="1" applyBorder="1" applyAlignment="1" applyProtection="1">
      <alignment horizontal="left" vertical="top" wrapText="1"/>
    </xf>
    <xf numFmtId="0" fontId="33" fillId="0" borderId="2" xfId="0" applyFont="1" applyBorder="1" applyAlignment="1" applyProtection="1">
      <alignment horizontal="center" vertical="top" wrapText="1"/>
    </xf>
    <xf numFmtId="0" fontId="33" fillId="0" borderId="2" xfId="0" applyFont="1" applyBorder="1" applyAlignment="1" applyProtection="1">
      <alignment horizontal="left" vertical="top" wrapText="1"/>
    </xf>
    <xf numFmtId="0" fontId="31" fillId="0" borderId="2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center" vertical="top" wrapText="1"/>
    </xf>
    <xf numFmtId="0" fontId="54" fillId="0" borderId="3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right" vertical="top" wrapText="1"/>
    </xf>
    <xf numFmtId="0" fontId="39" fillId="0" borderId="0" xfId="0" applyFont="1" applyBorder="1" applyAlignment="1" applyProtection="1">
      <alignment horizontal="center" vertical="center" wrapText="1"/>
    </xf>
    <xf numFmtId="0" fontId="35" fillId="0" borderId="2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right" vertical="top" wrapText="1"/>
    </xf>
    <xf numFmtId="0" fontId="38" fillId="0" borderId="0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center" wrapText="1"/>
    </xf>
    <xf numFmtId="2" fontId="20" fillId="0" borderId="0" xfId="0" applyNumberFormat="1" applyFont="1" applyBorder="1" applyAlignment="1" applyProtection="1">
      <alignment horizontal="left" vertical="top" wrapText="1"/>
    </xf>
    <xf numFmtId="0" fontId="38" fillId="0" borderId="0" xfId="0" applyFont="1" applyBorder="1" applyAlignment="1">
      <alignment horizontal="center"/>
    </xf>
    <xf numFmtId="0" fontId="32" fillId="0" borderId="2" xfId="0" applyFont="1" applyBorder="1"/>
    <xf numFmtId="4" fontId="32" fillId="0" borderId="2" xfId="0" applyNumberFormat="1" applyFont="1" applyBorder="1"/>
    <xf numFmtId="2" fontId="32" fillId="0" borderId="2" xfId="0" applyNumberFormat="1" applyFont="1" applyBorder="1"/>
    <xf numFmtId="0" fontId="32" fillId="2" borderId="2" xfId="0" applyFont="1" applyFill="1" applyBorder="1"/>
    <xf numFmtId="4" fontId="32" fillId="2" borderId="2" xfId="0" applyNumberFormat="1" applyFont="1" applyFill="1" applyBorder="1"/>
    <xf numFmtId="2" fontId="32" fillId="2" borderId="2" xfId="0" applyNumberFormat="1" applyFont="1" applyFill="1" applyBorder="1"/>
    <xf numFmtId="0" fontId="32" fillId="2" borderId="0" xfId="0" applyFont="1" applyFill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4"/>
  <sheetViews>
    <sheetView view="pageBreakPreview" topLeftCell="B1" zoomScale="145" zoomScaleNormal="100" zoomScaleSheetLayoutView="145" zoomScalePageLayoutView="95" workbookViewId="0">
      <selection activeCell="J4" sqref="J4:K4"/>
    </sheetView>
  </sheetViews>
  <sheetFormatPr defaultRowHeight="15"/>
  <cols>
    <col min="1" max="1" width="8.85546875" style="1" hidden="1" customWidth="1"/>
    <col min="2" max="2" width="9.42578125" style="1" customWidth="1"/>
    <col min="3" max="3" width="46.570312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9.42578125" style="1" customWidth="1"/>
    <col min="8" max="8" width="8.85546875" style="1" customWidth="1"/>
    <col min="9" max="9" width="4.42578125" style="1" customWidth="1"/>
    <col min="10" max="256" width="9.140625" style="1" customWidth="1"/>
    <col min="257" max="257" width="9.140625" style="1" hidden="1" customWidth="1"/>
    <col min="258" max="258" width="8.5703125" style="1" customWidth="1"/>
    <col min="259" max="259" width="46.5703125" style="1" customWidth="1"/>
    <col min="260" max="261" width="10.140625" style="1" customWidth="1"/>
    <col min="262" max="262" width="9.85546875" style="1" customWidth="1"/>
    <col min="263" max="263" width="8" style="1" customWidth="1"/>
    <col min="264" max="265" width="9.140625" style="1" hidden="1" customWidth="1"/>
    <col min="266" max="512" width="9.140625" style="1" customWidth="1"/>
    <col min="513" max="513" width="9.140625" style="1" hidden="1" customWidth="1"/>
    <col min="514" max="514" width="8.5703125" style="1" customWidth="1"/>
    <col min="515" max="515" width="46.5703125" style="1" customWidth="1"/>
    <col min="516" max="517" width="10.140625" style="1" customWidth="1"/>
    <col min="518" max="518" width="9.85546875" style="1" customWidth="1"/>
    <col min="519" max="519" width="8" style="1" customWidth="1"/>
    <col min="520" max="521" width="9.140625" style="1" hidden="1" customWidth="1"/>
    <col min="522" max="768" width="9.140625" style="1" customWidth="1"/>
    <col min="769" max="769" width="9.140625" style="1" hidden="1" customWidth="1"/>
    <col min="770" max="770" width="8.5703125" style="1" customWidth="1"/>
    <col min="771" max="771" width="46.5703125" style="1" customWidth="1"/>
    <col min="772" max="773" width="10.140625" style="1" customWidth="1"/>
    <col min="774" max="774" width="9.85546875" style="1" customWidth="1"/>
    <col min="775" max="775" width="8" style="1" customWidth="1"/>
    <col min="776" max="777" width="9.140625" style="1" hidden="1" customWidth="1"/>
    <col min="778" max="1025" width="9.140625" style="1" customWidth="1"/>
  </cols>
  <sheetData>
    <row r="1" spans="1:1024" s="5" customFormat="1" ht="13.5" customHeight="1">
      <c r="A1" s="2"/>
      <c r="B1" s="2"/>
      <c r="C1" s="3"/>
      <c r="D1" s="2"/>
      <c r="E1" s="339" t="s">
        <v>0</v>
      </c>
      <c r="F1" s="339"/>
      <c r="G1" s="339"/>
      <c r="H1" s="339"/>
      <c r="I1" s="4"/>
      <c r="J1" s="4"/>
      <c r="K1" s="2"/>
    </row>
    <row r="2" spans="1:1024" s="5" customFormat="1" ht="15" customHeight="1">
      <c r="A2" s="2"/>
      <c r="B2" s="2"/>
      <c r="D2" s="345" t="s">
        <v>472</v>
      </c>
      <c r="E2" s="345"/>
      <c r="F2" s="345"/>
      <c r="G2" s="345"/>
      <c r="H2" s="345"/>
      <c r="I2" s="7"/>
      <c r="J2" s="7"/>
      <c r="K2" s="2"/>
    </row>
    <row r="3" spans="1:1024" s="5" customFormat="1" ht="12" customHeight="1">
      <c r="A3" s="2"/>
      <c r="B3" s="2"/>
      <c r="C3" s="8"/>
      <c r="D3" s="345"/>
      <c r="E3" s="345"/>
      <c r="F3" s="345"/>
      <c r="G3" s="345"/>
      <c r="H3" s="345"/>
      <c r="I3" s="8"/>
      <c r="J3" s="8"/>
      <c r="K3" s="2"/>
    </row>
    <row r="4" spans="1:1024" s="5" customFormat="1" ht="12" customHeight="1">
      <c r="A4" s="2"/>
      <c r="B4" s="2"/>
      <c r="C4" s="6"/>
      <c r="D4" s="6"/>
      <c r="E4" s="340"/>
      <c r="F4" s="340"/>
      <c r="G4" s="340"/>
      <c r="H4" s="7"/>
      <c r="I4" s="7"/>
      <c r="J4" s="7"/>
      <c r="K4" s="2"/>
    </row>
    <row r="5" spans="1:1024" s="5" customFormat="1" ht="12" customHeight="1">
      <c r="A5" s="2"/>
      <c r="B5" s="2"/>
      <c r="C5" s="6"/>
      <c r="D5" s="6"/>
      <c r="E5" s="6"/>
      <c r="F5" s="6"/>
      <c r="G5" s="6"/>
      <c r="H5" s="7"/>
      <c r="I5" s="7"/>
      <c r="J5" s="7"/>
      <c r="K5" s="2"/>
    </row>
    <row r="6" spans="1:1024" ht="15.95" customHeight="1">
      <c r="A6" s="9"/>
      <c r="B6" s="341" t="s">
        <v>1</v>
      </c>
      <c r="C6" s="341"/>
      <c r="D6" s="341"/>
      <c r="E6" s="341"/>
      <c r="F6" s="341"/>
      <c r="G6" s="341"/>
      <c r="H6" s="341"/>
      <c r="I6" s="9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5.95" customHeight="1">
      <c r="A7" s="9"/>
      <c r="B7" s="341" t="s">
        <v>2</v>
      </c>
      <c r="C7" s="341"/>
      <c r="D7" s="341"/>
      <c r="E7" s="341"/>
      <c r="F7" s="341"/>
      <c r="G7" s="341"/>
      <c r="H7" s="341"/>
      <c r="I7" s="9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1.1" customHeight="1">
      <c r="A8" s="9"/>
      <c r="B8" s="342" t="s">
        <v>3</v>
      </c>
      <c r="C8" s="342"/>
      <c r="D8" s="9"/>
      <c r="E8" s="9"/>
      <c r="F8" s="9"/>
      <c r="G8" s="9"/>
      <c r="H8" s="9"/>
      <c r="I8" s="9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2" customHeight="1">
      <c r="A9" s="9"/>
      <c r="B9" s="343" t="s">
        <v>4</v>
      </c>
      <c r="C9" s="343"/>
      <c r="D9" s="9"/>
      <c r="E9" s="9"/>
      <c r="F9" s="9"/>
      <c r="G9" s="9"/>
      <c r="H9" s="9"/>
      <c r="I9" s="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0.25" customHeight="1">
      <c r="A10" s="9"/>
      <c r="B10" s="9"/>
      <c r="C10" s="9"/>
      <c r="D10" s="9"/>
      <c r="E10" s="9"/>
      <c r="F10" s="9"/>
      <c r="G10" s="9"/>
      <c r="H10" s="10" t="s">
        <v>5</v>
      </c>
      <c r="I10" s="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177" customFormat="1" ht="12" customHeight="1">
      <c r="A11" s="256"/>
      <c r="B11" s="338" t="s">
        <v>6</v>
      </c>
      <c r="C11" s="338" t="s">
        <v>7</v>
      </c>
      <c r="D11" s="338"/>
      <c r="E11" s="338" t="s">
        <v>8</v>
      </c>
      <c r="F11" s="338" t="s">
        <v>9</v>
      </c>
      <c r="G11" s="344" t="s">
        <v>10</v>
      </c>
      <c r="H11" s="344"/>
      <c r="I11" s="256"/>
    </row>
    <row r="12" spans="1:1024" s="177" customFormat="1" ht="29.1" customHeight="1">
      <c r="A12" s="256"/>
      <c r="B12" s="338"/>
      <c r="C12" s="338"/>
      <c r="D12" s="338"/>
      <c r="E12" s="338"/>
      <c r="F12" s="338"/>
      <c r="G12" s="265" t="s">
        <v>11</v>
      </c>
      <c r="H12" s="266" t="s">
        <v>12</v>
      </c>
      <c r="I12" s="256"/>
    </row>
    <row r="13" spans="1:1024" s="177" customFormat="1" ht="12" customHeight="1">
      <c r="A13" s="256"/>
      <c r="B13" s="267" t="s">
        <v>13</v>
      </c>
      <c r="C13" s="336" t="s">
        <v>14</v>
      </c>
      <c r="D13" s="336"/>
      <c r="E13" s="267" t="s">
        <v>15</v>
      </c>
      <c r="F13" s="267" t="s">
        <v>16</v>
      </c>
      <c r="G13" s="267" t="s">
        <v>17</v>
      </c>
      <c r="H13" s="267" t="s">
        <v>18</v>
      </c>
      <c r="I13" s="256"/>
    </row>
    <row r="14" spans="1:1024" s="177" customFormat="1" ht="14.1" customHeight="1">
      <c r="A14" s="256"/>
      <c r="B14" s="257" t="s">
        <v>19</v>
      </c>
      <c r="C14" s="337" t="s">
        <v>20</v>
      </c>
      <c r="D14" s="337"/>
      <c r="E14" s="258">
        <v>39888309</v>
      </c>
      <c r="F14" s="258">
        <v>39873309</v>
      </c>
      <c r="G14" s="258">
        <v>15000</v>
      </c>
      <c r="H14" s="258">
        <v>0</v>
      </c>
      <c r="I14" s="256"/>
    </row>
    <row r="15" spans="1:1024" s="177" customFormat="1" ht="20.100000000000001" customHeight="1">
      <c r="A15" s="256"/>
      <c r="B15" s="257" t="s">
        <v>21</v>
      </c>
      <c r="C15" s="334" t="s">
        <v>22</v>
      </c>
      <c r="D15" s="334"/>
      <c r="E15" s="258">
        <v>23817809</v>
      </c>
      <c r="F15" s="258">
        <v>23817809</v>
      </c>
      <c r="G15" s="258">
        <v>0</v>
      </c>
      <c r="H15" s="258">
        <v>0</v>
      </c>
      <c r="I15" s="256"/>
    </row>
    <row r="16" spans="1:1024" s="177" customFormat="1" ht="14.1" customHeight="1">
      <c r="A16" s="256"/>
      <c r="B16" s="257" t="s">
        <v>23</v>
      </c>
      <c r="C16" s="334" t="s">
        <v>24</v>
      </c>
      <c r="D16" s="334"/>
      <c r="E16" s="258">
        <v>23812609</v>
      </c>
      <c r="F16" s="258">
        <v>23812609</v>
      </c>
      <c r="G16" s="258">
        <v>0</v>
      </c>
      <c r="H16" s="258">
        <v>0</v>
      </c>
      <c r="I16" s="256"/>
    </row>
    <row r="17" spans="1:9" s="177" customFormat="1" ht="20.100000000000001" customHeight="1">
      <c r="A17" s="256"/>
      <c r="B17" s="259" t="s">
        <v>25</v>
      </c>
      <c r="C17" s="335" t="s">
        <v>26</v>
      </c>
      <c r="D17" s="335"/>
      <c r="E17" s="260">
        <v>20900189</v>
      </c>
      <c r="F17" s="260">
        <v>20900189</v>
      </c>
      <c r="G17" s="260">
        <v>0</v>
      </c>
      <c r="H17" s="260">
        <v>0</v>
      </c>
      <c r="I17" s="256"/>
    </row>
    <row r="18" spans="1:9" s="177" customFormat="1" ht="38.1" customHeight="1">
      <c r="A18" s="256"/>
      <c r="B18" s="259" t="s">
        <v>438</v>
      </c>
      <c r="C18" s="335" t="s">
        <v>439</v>
      </c>
      <c r="D18" s="335"/>
      <c r="E18" s="260">
        <v>750000</v>
      </c>
      <c r="F18" s="260">
        <v>750000</v>
      </c>
      <c r="G18" s="260">
        <v>0</v>
      </c>
      <c r="H18" s="260">
        <v>0</v>
      </c>
      <c r="I18" s="256"/>
    </row>
    <row r="19" spans="1:9" s="177" customFormat="1" ht="20.100000000000001" customHeight="1">
      <c r="A19" s="256"/>
      <c r="B19" s="259" t="s">
        <v>27</v>
      </c>
      <c r="C19" s="335" t="s">
        <v>28</v>
      </c>
      <c r="D19" s="335"/>
      <c r="E19" s="260">
        <v>1919000</v>
      </c>
      <c r="F19" s="260">
        <v>1919000</v>
      </c>
      <c r="G19" s="260">
        <v>0</v>
      </c>
      <c r="H19" s="260">
        <v>0</v>
      </c>
      <c r="I19" s="256"/>
    </row>
    <row r="20" spans="1:9" s="177" customFormat="1" ht="20.100000000000001" customHeight="1">
      <c r="A20" s="256"/>
      <c r="B20" s="259" t="s">
        <v>29</v>
      </c>
      <c r="C20" s="335" t="s">
        <v>30</v>
      </c>
      <c r="D20" s="335"/>
      <c r="E20" s="260">
        <v>243420</v>
      </c>
      <c r="F20" s="260">
        <v>243420</v>
      </c>
      <c r="G20" s="260">
        <v>0</v>
      </c>
      <c r="H20" s="260">
        <v>0</v>
      </c>
      <c r="I20" s="256"/>
    </row>
    <row r="21" spans="1:9" s="177" customFormat="1" ht="14.1" customHeight="1">
      <c r="A21" s="256"/>
      <c r="B21" s="257" t="s">
        <v>31</v>
      </c>
      <c r="C21" s="334" t="s">
        <v>32</v>
      </c>
      <c r="D21" s="334"/>
      <c r="E21" s="258">
        <v>5200</v>
      </c>
      <c r="F21" s="258">
        <v>5200</v>
      </c>
      <c r="G21" s="258">
        <v>0</v>
      </c>
      <c r="H21" s="258">
        <v>0</v>
      </c>
      <c r="I21" s="256"/>
    </row>
    <row r="22" spans="1:9" s="177" customFormat="1" ht="20.100000000000001" customHeight="1">
      <c r="A22" s="256"/>
      <c r="B22" s="259" t="s">
        <v>33</v>
      </c>
      <c r="C22" s="335" t="s">
        <v>34</v>
      </c>
      <c r="D22" s="335"/>
      <c r="E22" s="260">
        <v>5200</v>
      </c>
      <c r="F22" s="260">
        <v>5200</v>
      </c>
      <c r="G22" s="260">
        <v>0</v>
      </c>
      <c r="H22" s="260">
        <v>0</v>
      </c>
      <c r="I22" s="256"/>
    </row>
    <row r="23" spans="1:9" s="177" customFormat="1" ht="14.1" customHeight="1">
      <c r="A23" s="256"/>
      <c r="B23" s="257" t="s">
        <v>35</v>
      </c>
      <c r="C23" s="334" t="s">
        <v>36</v>
      </c>
      <c r="D23" s="334"/>
      <c r="E23" s="258">
        <v>2615000</v>
      </c>
      <c r="F23" s="258">
        <v>2615000</v>
      </c>
      <c r="G23" s="258">
        <v>0</v>
      </c>
      <c r="H23" s="258">
        <v>0</v>
      </c>
      <c r="I23" s="256"/>
    </row>
    <row r="24" spans="1:9" s="177" customFormat="1" ht="14.1" customHeight="1">
      <c r="A24" s="256"/>
      <c r="B24" s="257" t="s">
        <v>37</v>
      </c>
      <c r="C24" s="334" t="s">
        <v>38</v>
      </c>
      <c r="D24" s="334"/>
      <c r="E24" s="258">
        <v>2570000</v>
      </c>
      <c r="F24" s="258">
        <v>2570000</v>
      </c>
      <c r="G24" s="258">
        <v>0</v>
      </c>
      <c r="H24" s="258">
        <v>0</v>
      </c>
      <c r="I24" s="256"/>
    </row>
    <row r="25" spans="1:9" s="177" customFormat="1" ht="20.100000000000001" customHeight="1">
      <c r="A25" s="256"/>
      <c r="B25" s="259" t="s">
        <v>39</v>
      </c>
      <c r="C25" s="335" t="s">
        <v>40</v>
      </c>
      <c r="D25" s="335"/>
      <c r="E25" s="260">
        <v>70000</v>
      </c>
      <c r="F25" s="260">
        <v>70000</v>
      </c>
      <c r="G25" s="260">
        <v>0</v>
      </c>
      <c r="H25" s="260">
        <v>0</v>
      </c>
      <c r="I25" s="256"/>
    </row>
    <row r="26" spans="1:9" s="177" customFormat="1" ht="29.1" customHeight="1">
      <c r="A26" s="256"/>
      <c r="B26" s="259" t="s">
        <v>41</v>
      </c>
      <c r="C26" s="335" t="s">
        <v>42</v>
      </c>
      <c r="D26" s="335"/>
      <c r="E26" s="260">
        <v>2500000</v>
      </c>
      <c r="F26" s="260">
        <v>2500000</v>
      </c>
      <c r="G26" s="260">
        <v>0</v>
      </c>
      <c r="H26" s="260">
        <v>0</v>
      </c>
      <c r="I26" s="256"/>
    </row>
    <row r="27" spans="1:9" s="177" customFormat="1" ht="20.100000000000001" customHeight="1">
      <c r="A27" s="256"/>
      <c r="B27" s="257" t="s">
        <v>43</v>
      </c>
      <c r="C27" s="334" t="s">
        <v>44</v>
      </c>
      <c r="D27" s="334"/>
      <c r="E27" s="258">
        <v>45000</v>
      </c>
      <c r="F27" s="258">
        <v>45000</v>
      </c>
      <c r="G27" s="258">
        <v>0</v>
      </c>
      <c r="H27" s="258">
        <v>0</v>
      </c>
      <c r="I27" s="256"/>
    </row>
    <row r="28" spans="1:9" s="177" customFormat="1" ht="20.100000000000001" customHeight="1">
      <c r="A28" s="256"/>
      <c r="B28" s="259" t="s">
        <v>45</v>
      </c>
      <c r="C28" s="335" t="s">
        <v>46</v>
      </c>
      <c r="D28" s="335"/>
      <c r="E28" s="260">
        <v>45000</v>
      </c>
      <c r="F28" s="260">
        <v>45000</v>
      </c>
      <c r="G28" s="260">
        <v>0</v>
      </c>
      <c r="H28" s="260">
        <v>0</v>
      </c>
      <c r="I28" s="256"/>
    </row>
    <row r="29" spans="1:9" s="177" customFormat="1" ht="14.1" customHeight="1">
      <c r="A29" s="256"/>
      <c r="B29" s="257" t="s">
        <v>47</v>
      </c>
      <c r="C29" s="334" t="s">
        <v>48</v>
      </c>
      <c r="D29" s="334"/>
      <c r="E29" s="258">
        <v>1360400</v>
      </c>
      <c r="F29" s="258">
        <v>1360400</v>
      </c>
      <c r="G29" s="258">
        <v>0</v>
      </c>
      <c r="H29" s="258">
        <v>0</v>
      </c>
      <c r="I29" s="256"/>
    </row>
    <row r="30" spans="1:9" s="177" customFormat="1" ht="20.100000000000001" customHeight="1">
      <c r="A30" s="256"/>
      <c r="B30" s="257" t="s">
        <v>49</v>
      </c>
      <c r="C30" s="334" t="s">
        <v>50</v>
      </c>
      <c r="D30" s="334"/>
      <c r="E30" s="258">
        <v>10200</v>
      </c>
      <c r="F30" s="258">
        <v>10200</v>
      </c>
      <c r="G30" s="258">
        <v>0</v>
      </c>
      <c r="H30" s="258">
        <v>0</v>
      </c>
      <c r="I30" s="256"/>
    </row>
    <row r="31" spans="1:9" s="177" customFormat="1" ht="14.1" customHeight="1">
      <c r="A31" s="256"/>
      <c r="B31" s="259" t="s">
        <v>51</v>
      </c>
      <c r="C31" s="335" t="s">
        <v>52</v>
      </c>
      <c r="D31" s="335"/>
      <c r="E31" s="260">
        <v>10200</v>
      </c>
      <c r="F31" s="260">
        <v>10200</v>
      </c>
      <c r="G31" s="260">
        <v>0</v>
      </c>
      <c r="H31" s="260">
        <v>0</v>
      </c>
      <c r="I31" s="256"/>
    </row>
    <row r="32" spans="1:9" s="177" customFormat="1" ht="20.100000000000001" customHeight="1">
      <c r="A32" s="256"/>
      <c r="B32" s="257" t="s">
        <v>53</v>
      </c>
      <c r="C32" s="334" t="s">
        <v>54</v>
      </c>
      <c r="D32" s="334"/>
      <c r="E32" s="258">
        <v>30200</v>
      </c>
      <c r="F32" s="258">
        <v>30200</v>
      </c>
      <c r="G32" s="258">
        <v>0</v>
      </c>
      <c r="H32" s="258">
        <v>0</v>
      </c>
      <c r="I32" s="256"/>
    </row>
    <row r="33" spans="1:9" s="177" customFormat="1" ht="14.1" customHeight="1">
      <c r="A33" s="256"/>
      <c r="B33" s="259" t="s">
        <v>55</v>
      </c>
      <c r="C33" s="335" t="s">
        <v>52</v>
      </c>
      <c r="D33" s="335"/>
      <c r="E33" s="260">
        <v>30200</v>
      </c>
      <c r="F33" s="260">
        <v>30200</v>
      </c>
      <c r="G33" s="260">
        <v>0</v>
      </c>
      <c r="H33" s="260">
        <v>0</v>
      </c>
      <c r="I33" s="256"/>
    </row>
    <row r="34" spans="1:9" s="177" customFormat="1" ht="20.100000000000001" customHeight="1">
      <c r="A34" s="256"/>
      <c r="B34" s="257" t="s">
        <v>56</v>
      </c>
      <c r="C34" s="334" t="s">
        <v>57</v>
      </c>
      <c r="D34" s="334"/>
      <c r="E34" s="258">
        <v>1320000</v>
      </c>
      <c r="F34" s="258">
        <v>1320000</v>
      </c>
      <c r="G34" s="258">
        <v>0</v>
      </c>
      <c r="H34" s="258">
        <v>0</v>
      </c>
      <c r="I34" s="256"/>
    </row>
    <row r="35" spans="1:9" s="177" customFormat="1" ht="47.1" customHeight="1">
      <c r="A35" s="256"/>
      <c r="B35" s="259" t="s">
        <v>58</v>
      </c>
      <c r="C35" s="335" t="s">
        <v>59</v>
      </c>
      <c r="D35" s="335"/>
      <c r="E35" s="260">
        <v>520000</v>
      </c>
      <c r="F35" s="260">
        <v>520000</v>
      </c>
      <c r="G35" s="260">
        <v>0</v>
      </c>
      <c r="H35" s="260">
        <v>0</v>
      </c>
      <c r="I35" s="256"/>
    </row>
    <row r="36" spans="1:9" s="177" customFormat="1" ht="38.1" customHeight="1">
      <c r="A36" s="256"/>
      <c r="B36" s="259" t="s">
        <v>60</v>
      </c>
      <c r="C36" s="335" t="s">
        <v>61</v>
      </c>
      <c r="D36" s="335"/>
      <c r="E36" s="260">
        <v>800000</v>
      </c>
      <c r="F36" s="260">
        <v>800000</v>
      </c>
      <c r="G36" s="260">
        <v>0</v>
      </c>
      <c r="H36" s="260">
        <v>0</v>
      </c>
      <c r="I36" s="256"/>
    </row>
    <row r="37" spans="1:9" s="177" customFormat="1" ht="20.100000000000001" customHeight="1">
      <c r="A37" s="256"/>
      <c r="B37" s="257" t="s">
        <v>62</v>
      </c>
      <c r="C37" s="334" t="s">
        <v>63</v>
      </c>
      <c r="D37" s="334"/>
      <c r="E37" s="258">
        <v>12080100</v>
      </c>
      <c r="F37" s="258">
        <v>12080100</v>
      </c>
      <c r="G37" s="258">
        <v>0</v>
      </c>
      <c r="H37" s="258">
        <v>0</v>
      </c>
      <c r="I37" s="256"/>
    </row>
    <row r="38" spans="1:9" s="177" customFormat="1" ht="14.1" customHeight="1">
      <c r="A38" s="256"/>
      <c r="B38" s="257" t="s">
        <v>64</v>
      </c>
      <c r="C38" s="334" t="s">
        <v>65</v>
      </c>
      <c r="D38" s="334"/>
      <c r="E38" s="258">
        <v>5755700</v>
      </c>
      <c r="F38" s="258">
        <v>5755700</v>
      </c>
      <c r="G38" s="258">
        <v>0</v>
      </c>
      <c r="H38" s="258">
        <v>0</v>
      </c>
      <c r="I38" s="256"/>
    </row>
    <row r="39" spans="1:9" s="177" customFormat="1" ht="20.100000000000001" customHeight="1">
      <c r="A39" s="256"/>
      <c r="B39" s="259" t="s">
        <v>66</v>
      </c>
      <c r="C39" s="335" t="s">
        <v>67</v>
      </c>
      <c r="D39" s="335"/>
      <c r="E39" s="260">
        <v>3000</v>
      </c>
      <c r="F39" s="260">
        <v>3000</v>
      </c>
      <c r="G39" s="260">
        <v>0</v>
      </c>
      <c r="H39" s="260">
        <v>0</v>
      </c>
      <c r="I39" s="256"/>
    </row>
    <row r="40" spans="1:9" s="177" customFormat="1" ht="20.100000000000001" customHeight="1">
      <c r="A40" s="256"/>
      <c r="B40" s="259" t="s">
        <v>68</v>
      </c>
      <c r="C40" s="335" t="s">
        <v>69</v>
      </c>
      <c r="D40" s="335"/>
      <c r="E40" s="260">
        <v>20200</v>
      </c>
      <c r="F40" s="260">
        <v>20200</v>
      </c>
      <c r="G40" s="260">
        <v>0</v>
      </c>
      <c r="H40" s="260">
        <v>0</v>
      </c>
      <c r="I40" s="256"/>
    </row>
    <row r="41" spans="1:9" s="177" customFormat="1" ht="20.100000000000001" customHeight="1">
      <c r="A41" s="256"/>
      <c r="B41" s="259" t="s">
        <v>70</v>
      </c>
      <c r="C41" s="335" t="s">
        <v>71</v>
      </c>
      <c r="D41" s="335"/>
      <c r="E41" s="260">
        <v>294000</v>
      </c>
      <c r="F41" s="260">
        <v>294000</v>
      </c>
      <c r="G41" s="260">
        <v>0</v>
      </c>
      <c r="H41" s="260">
        <v>0</v>
      </c>
      <c r="I41" s="256"/>
    </row>
    <row r="42" spans="1:9" s="177" customFormat="1" ht="20.100000000000001" customHeight="1">
      <c r="A42" s="256"/>
      <c r="B42" s="259" t="s">
        <v>72</v>
      </c>
      <c r="C42" s="335" t="s">
        <v>73</v>
      </c>
      <c r="D42" s="335"/>
      <c r="E42" s="260">
        <v>957200</v>
      </c>
      <c r="F42" s="260">
        <v>957200</v>
      </c>
      <c r="G42" s="260">
        <v>0</v>
      </c>
      <c r="H42" s="260">
        <v>0</v>
      </c>
      <c r="I42" s="256"/>
    </row>
    <row r="43" spans="1:9" s="177" customFormat="1" ht="14.1" customHeight="1">
      <c r="A43" s="256"/>
      <c r="B43" s="259" t="s">
        <v>74</v>
      </c>
      <c r="C43" s="335" t="s">
        <v>75</v>
      </c>
      <c r="D43" s="335"/>
      <c r="E43" s="260">
        <v>1395000</v>
      </c>
      <c r="F43" s="260">
        <v>1395000</v>
      </c>
      <c r="G43" s="260">
        <v>0</v>
      </c>
      <c r="H43" s="260">
        <v>0</v>
      </c>
      <c r="I43" s="256"/>
    </row>
    <row r="44" spans="1:9" s="177" customFormat="1" ht="14.1" customHeight="1">
      <c r="A44" s="256"/>
      <c r="B44" s="259" t="s">
        <v>76</v>
      </c>
      <c r="C44" s="335" t="s">
        <v>77</v>
      </c>
      <c r="D44" s="335"/>
      <c r="E44" s="260">
        <v>1905000</v>
      </c>
      <c r="F44" s="260">
        <v>1905000</v>
      </c>
      <c r="G44" s="260">
        <v>0</v>
      </c>
      <c r="H44" s="260">
        <v>0</v>
      </c>
      <c r="I44" s="256"/>
    </row>
    <row r="45" spans="1:9" s="177" customFormat="1" ht="14.1" customHeight="1">
      <c r="A45" s="256"/>
      <c r="B45" s="259" t="s">
        <v>78</v>
      </c>
      <c r="C45" s="335" t="s">
        <v>79</v>
      </c>
      <c r="D45" s="335"/>
      <c r="E45" s="260">
        <v>301200</v>
      </c>
      <c r="F45" s="260">
        <v>301200</v>
      </c>
      <c r="G45" s="260">
        <v>0</v>
      </c>
      <c r="H45" s="260">
        <v>0</v>
      </c>
      <c r="I45" s="256"/>
    </row>
    <row r="46" spans="1:9" s="177" customFormat="1" ht="14.1" customHeight="1">
      <c r="A46" s="256"/>
      <c r="B46" s="259" t="s">
        <v>80</v>
      </c>
      <c r="C46" s="335" t="s">
        <v>81</v>
      </c>
      <c r="D46" s="335"/>
      <c r="E46" s="260">
        <v>880100</v>
      </c>
      <c r="F46" s="260">
        <v>880100</v>
      </c>
      <c r="G46" s="260">
        <v>0</v>
      </c>
      <c r="H46" s="260">
        <v>0</v>
      </c>
      <c r="I46" s="256"/>
    </row>
    <row r="47" spans="1:9" s="177" customFormat="1" ht="14.1" customHeight="1">
      <c r="A47" s="256"/>
      <c r="B47" s="257" t="s">
        <v>82</v>
      </c>
      <c r="C47" s="334" t="s">
        <v>83</v>
      </c>
      <c r="D47" s="334"/>
      <c r="E47" s="258">
        <v>6400</v>
      </c>
      <c r="F47" s="258">
        <v>6400</v>
      </c>
      <c r="G47" s="258">
        <v>0</v>
      </c>
      <c r="H47" s="258">
        <v>0</v>
      </c>
      <c r="I47" s="256"/>
    </row>
    <row r="48" spans="1:9" s="177" customFormat="1" ht="14.1" customHeight="1">
      <c r="A48" s="256"/>
      <c r="B48" s="259" t="s">
        <v>84</v>
      </c>
      <c r="C48" s="335" t="s">
        <v>85</v>
      </c>
      <c r="D48" s="335"/>
      <c r="E48" s="260">
        <v>6400</v>
      </c>
      <c r="F48" s="260">
        <v>6400</v>
      </c>
      <c r="G48" s="260">
        <v>0</v>
      </c>
      <c r="H48" s="260">
        <v>0</v>
      </c>
      <c r="I48" s="256"/>
    </row>
    <row r="49" spans="1:9" s="177" customFormat="1" ht="14.1" customHeight="1">
      <c r="A49" s="256"/>
      <c r="B49" s="257" t="s">
        <v>86</v>
      </c>
      <c r="C49" s="334" t="s">
        <v>87</v>
      </c>
      <c r="D49" s="334"/>
      <c r="E49" s="258">
        <v>6318000</v>
      </c>
      <c r="F49" s="258">
        <v>6318000</v>
      </c>
      <c r="G49" s="258">
        <v>0</v>
      </c>
      <c r="H49" s="258">
        <v>0</v>
      </c>
      <c r="I49" s="256"/>
    </row>
    <row r="50" spans="1:9" s="177" customFormat="1" ht="14.1" customHeight="1">
      <c r="A50" s="256"/>
      <c r="B50" s="259" t="s">
        <v>88</v>
      </c>
      <c r="C50" s="335" t="s">
        <v>89</v>
      </c>
      <c r="D50" s="335"/>
      <c r="E50" s="260">
        <v>185000</v>
      </c>
      <c r="F50" s="260">
        <v>185000</v>
      </c>
      <c r="G50" s="260">
        <v>0</v>
      </c>
      <c r="H50" s="260">
        <v>0</v>
      </c>
      <c r="I50" s="256"/>
    </row>
    <row r="51" spans="1:9" s="177" customFormat="1" ht="14.1" customHeight="1">
      <c r="A51" s="256"/>
      <c r="B51" s="259" t="s">
        <v>90</v>
      </c>
      <c r="C51" s="335" t="s">
        <v>91</v>
      </c>
      <c r="D51" s="335"/>
      <c r="E51" s="260">
        <v>5450000</v>
      </c>
      <c r="F51" s="260">
        <v>5450000</v>
      </c>
      <c r="G51" s="260">
        <v>0</v>
      </c>
      <c r="H51" s="260">
        <v>0</v>
      </c>
      <c r="I51" s="256"/>
    </row>
    <row r="52" spans="1:9" s="177" customFormat="1" ht="29.1" customHeight="1">
      <c r="A52" s="256"/>
      <c r="B52" s="259" t="s">
        <v>92</v>
      </c>
      <c r="C52" s="335" t="s">
        <v>93</v>
      </c>
      <c r="D52" s="335"/>
      <c r="E52" s="260">
        <v>683000</v>
      </c>
      <c r="F52" s="260">
        <v>683000</v>
      </c>
      <c r="G52" s="260">
        <v>0</v>
      </c>
      <c r="H52" s="260">
        <v>0</v>
      </c>
      <c r="I52" s="256"/>
    </row>
    <row r="53" spans="1:9" s="177" customFormat="1" ht="14.1" customHeight="1">
      <c r="A53" s="256"/>
      <c r="B53" s="257" t="s">
        <v>94</v>
      </c>
      <c r="C53" s="334" t="s">
        <v>95</v>
      </c>
      <c r="D53" s="334"/>
      <c r="E53" s="258">
        <v>15000</v>
      </c>
      <c r="F53" s="258">
        <v>0</v>
      </c>
      <c r="G53" s="258">
        <v>15000</v>
      </c>
      <c r="H53" s="258">
        <v>0</v>
      </c>
      <c r="I53" s="256"/>
    </row>
    <row r="54" spans="1:9" s="177" customFormat="1" ht="14.1" customHeight="1">
      <c r="A54" s="256"/>
      <c r="B54" s="257" t="s">
        <v>96</v>
      </c>
      <c r="C54" s="334" t="s">
        <v>97</v>
      </c>
      <c r="D54" s="334"/>
      <c r="E54" s="258">
        <v>15000</v>
      </c>
      <c r="F54" s="258">
        <v>0</v>
      </c>
      <c r="G54" s="258">
        <v>15000</v>
      </c>
      <c r="H54" s="258">
        <v>0</v>
      </c>
      <c r="I54" s="256"/>
    </row>
    <row r="55" spans="1:9" s="177" customFormat="1" ht="29.1" customHeight="1">
      <c r="A55" s="256"/>
      <c r="B55" s="259" t="s">
        <v>98</v>
      </c>
      <c r="C55" s="335" t="s">
        <v>99</v>
      </c>
      <c r="D55" s="335"/>
      <c r="E55" s="260">
        <v>14500</v>
      </c>
      <c r="F55" s="260">
        <v>0</v>
      </c>
      <c r="G55" s="260">
        <v>14500</v>
      </c>
      <c r="H55" s="260">
        <v>0</v>
      </c>
      <c r="I55" s="256"/>
    </row>
    <row r="56" spans="1:9" s="177" customFormat="1" ht="29.1" customHeight="1">
      <c r="A56" s="256"/>
      <c r="B56" s="259" t="s">
        <v>100</v>
      </c>
      <c r="C56" s="335" t="s">
        <v>101</v>
      </c>
      <c r="D56" s="335"/>
      <c r="E56" s="260">
        <v>500</v>
      </c>
      <c r="F56" s="260">
        <v>0</v>
      </c>
      <c r="G56" s="260">
        <v>500</v>
      </c>
      <c r="H56" s="260">
        <v>0</v>
      </c>
      <c r="I56" s="256"/>
    </row>
    <row r="57" spans="1:9" s="177" customFormat="1" ht="14.1" customHeight="1">
      <c r="A57" s="256"/>
      <c r="B57" s="257" t="s">
        <v>102</v>
      </c>
      <c r="C57" s="337" t="s">
        <v>103</v>
      </c>
      <c r="D57" s="337"/>
      <c r="E57" s="258">
        <v>1147200</v>
      </c>
      <c r="F57" s="258">
        <v>479200</v>
      </c>
      <c r="G57" s="258">
        <v>668000</v>
      </c>
      <c r="H57" s="258">
        <v>0</v>
      </c>
      <c r="I57" s="256"/>
    </row>
    <row r="58" spans="1:9" s="177" customFormat="1" ht="14.1" customHeight="1">
      <c r="A58" s="256"/>
      <c r="B58" s="257" t="s">
        <v>104</v>
      </c>
      <c r="C58" s="334" t="s">
        <v>105</v>
      </c>
      <c r="D58" s="334"/>
      <c r="E58" s="258">
        <v>5000</v>
      </c>
      <c r="F58" s="258">
        <v>5000</v>
      </c>
      <c r="G58" s="258">
        <v>0</v>
      </c>
      <c r="H58" s="258">
        <v>0</v>
      </c>
      <c r="I58" s="256"/>
    </row>
    <row r="59" spans="1:9" s="177" customFormat="1" ht="14.1" customHeight="1">
      <c r="A59" s="256"/>
      <c r="B59" s="257" t="s">
        <v>106</v>
      </c>
      <c r="C59" s="334" t="s">
        <v>107</v>
      </c>
      <c r="D59" s="334"/>
      <c r="E59" s="258">
        <v>5000</v>
      </c>
      <c r="F59" s="258">
        <v>5000</v>
      </c>
      <c r="G59" s="258">
        <v>0</v>
      </c>
      <c r="H59" s="258">
        <v>0</v>
      </c>
      <c r="I59" s="256"/>
    </row>
    <row r="60" spans="1:9" s="177" customFormat="1" ht="14.1" customHeight="1">
      <c r="A60" s="256"/>
      <c r="B60" s="259" t="s">
        <v>108</v>
      </c>
      <c r="C60" s="335" t="s">
        <v>109</v>
      </c>
      <c r="D60" s="335"/>
      <c r="E60" s="260">
        <v>5000</v>
      </c>
      <c r="F60" s="260">
        <v>5000</v>
      </c>
      <c r="G60" s="260">
        <v>0</v>
      </c>
      <c r="H60" s="260">
        <v>0</v>
      </c>
      <c r="I60" s="256"/>
    </row>
    <row r="61" spans="1:9" s="177" customFormat="1" ht="20.100000000000001" customHeight="1">
      <c r="A61" s="256"/>
      <c r="B61" s="257" t="s">
        <v>110</v>
      </c>
      <c r="C61" s="334" t="s">
        <v>111</v>
      </c>
      <c r="D61" s="334"/>
      <c r="E61" s="258">
        <v>406200</v>
      </c>
      <c r="F61" s="258">
        <v>406200</v>
      </c>
      <c r="G61" s="258">
        <v>0</v>
      </c>
      <c r="H61" s="258">
        <v>0</v>
      </c>
      <c r="I61" s="256"/>
    </row>
    <row r="62" spans="1:9" s="177" customFormat="1" ht="14.1" customHeight="1">
      <c r="A62" s="256"/>
      <c r="B62" s="257" t="s">
        <v>112</v>
      </c>
      <c r="C62" s="334" t="s">
        <v>113</v>
      </c>
      <c r="D62" s="334"/>
      <c r="E62" s="258">
        <v>406000</v>
      </c>
      <c r="F62" s="258">
        <v>406000</v>
      </c>
      <c r="G62" s="258">
        <v>0</v>
      </c>
      <c r="H62" s="258">
        <v>0</v>
      </c>
      <c r="I62" s="256"/>
    </row>
    <row r="63" spans="1:9" s="177" customFormat="1" ht="20.100000000000001" customHeight="1">
      <c r="A63" s="256"/>
      <c r="B63" s="259" t="s">
        <v>114</v>
      </c>
      <c r="C63" s="335" t="s">
        <v>115</v>
      </c>
      <c r="D63" s="335"/>
      <c r="E63" s="260">
        <v>50000</v>
      </c>
      <c r="F63" s="260">
        <v>50000</v>
      </c>
      <c r="G63" s="260">
        <v>0</v>
      </c>
      <c r="H63" s="260">
        <v>0</v>
      </c>
      <c r="I63" s="256"/>
    </row>
    <row r="64" spans="1:9" s="177" customFormat="1" ht="14.1" customHeight="1">
      <c r="A64" s="256"/>
      <c r="B64" s="259" t="s">
        <v>116</v>
      </c>
      <c r="C64" s="335" t="s">
        <v>117</v>
      </c>
      <c r="D64" s="335"/>
      <c r="E64" s="260">
        <v>209000</v>
      </c>
      <c r="F64" s="260">
        <v>209000</v>
      </c>
      <c r="G64" s="260">
        <v>0</v>
      </c>
      <c r="H64" s="260">
        <v>0</v>
      </c>
      <c r="I64" s="256"/>
    </row>
    <row r="65" spans="1:9" s="177" customFormat="1" ht="20.100000000000001" customHeight="1">
      <c r="A65" s="256"/>
      <c r="B65" s="259" t="s">
        <v>118</v>
      </c>
      <c r="C65" s="335" t="s">
        <v>119</v>
      </c>
      <c r="D65" s="335"/>
      <c r="E65" s="260">
        <v>130000</v>
      </c>
      <c r="F65" s="260">
        <v>130000</v>
      </c>
      <c r="G65" s="260">
        <v>0</v>
      </c>
      <c r="H65" s="260">
        <v>0</v>
      </c>
      <c r="I65" s="256"/>
    </row>
    <row r="66" spans="1:9" s="177" customFormat="1" ht="47.1" customHeight="1">
      <c r="A66" s="256"/>
      <c r="B66" s="259" t="s">
        <v>120</v>
      </c>
      <c r="C66" s="335" t="s">
        <v>121</v>
      </c>
      <c r="D66" s="335"/>
      <c r="E66" s="260">
        <v>17000</v>
      </c>
      <c r="F66" s="260">
        <v>17000</v>
      </c>
      <c r="G66" s="260">
        <v>0</v>
      </c>
      <c r="H66" s="260">
        <v>0</v>
      </c>
      <c r="I66" s="256"/>
    </row>
    <row r="67" spans="1:9" s="177" customFormat="1" ht="14.1" customHeight="1">
      <c r="A67" s="256"/>
      <c r="B67" s="257" t="s">
        <v>122</v>
      </c>
      <c r="C67" s="334" t="s">
        <v>123</v>
      </c>
      <c r="D67" s="334"/>
      <c r="E67" s="258">
        <v>200</v>
      </c>
      <c r="F67" s="258">
        <v>200</v>
      </c>
      <c r="G67" s="258">
        <v>0</v>
      </c>
      <c r="H67" s="258">
        <v>0</v>
      </c>
      <c r="I67" s="256"/>
    </row>
    <row r="68" spans="1:9" s="177" customFormat="1" ht="29.1" customHeight="1">
      <c r="A68" s="256"/>
      <c r="B68" s="259" t="s">
        <v>124</v>
      </c>
      <c r="C68" s="335" t="s">
        <v>125</v>
      </c>
      <c r="D68" s="335"/>
      <c r="E68" s="260">
        <v>200</v>
      </c>
      <c r="F68" s="260">
        <v>200</v>
      </c>
      <c r="G68" s="260">
        <v>0</v>
      </c>
      <c r="H68" s="260">
        <v>0</v>
      </c>
      <c r="I68" s="256"/>
    </row>
    <row r="69" spans="1:9" s="177" customFormat="1" ht="14.1" customHeight="1">
      <c r="A69" s="256"/>
      <c r="B69" s="257" t="s">
        <v>126</v>
      </c>
      <c r="C69" s="334" t="s">
        <v>127</v>
      </c>
      <c r="D69" s="334"/>
      <c r="E69" s="258">
        <v>68000</v>
      </c>
      <c r="F69" s="258">
        <v>68000</v>
      </c>
      <c r="G69" s="258">
        <v>0</v>
      </c>
      <c r="H69" s="258">
        <v>0</v>
      </c>
      <c r="I69" s="256"/>
    </row>
    <row r="70" spans="1:9" s="177" customFormat="1" ht="14.1" customHeight="1">
      <c r="A70" s="256"/>
      <c r="B70" s="257" t="s">
        <v>128</v>
      </c>
      <c r="C70" s="334" t="s">
        <v>107</v>
      </c>
      <c r="D70" s="334"/>
      <c r="E70" s="258">
        <v>68000</v>
      </c>
      <c r="F70" s="258">
        <v>68000</v>
      </c>
      <c r="G70" s="258">
        <v>0</v>
      </c>
      <c r="H70" s="258">
        <v>0</v>
      </c>
      <c r="I70" s="256"/>
    </row>
    <row r="71" spans="1:9" s="177" customFormat="1" ht="14.1" customHeight="1">
      <c r="A71" s="256"/>
      <c r="B71" s="259" t="s">
        <v>129</v>
      </c>
      <c r="C71" s="335" t="s">
        <v>107</v>
      </c>
      <c r="D71" s="335"/>
      <c r="E71" s="260">
        <v>68000</v>
      </c>
      <c r="F71" s="260">
        <v>68000</v>
      </c>
      <c r="G71" s="260">
        <v>0</v>
      </c>
      <c r="H71" s="260">
        <v>0</v>
      </c>
      <c r="I71" s="256"/>
    </row>
    <row r="72" spans="1:9" s="177" customFormat="1" ht="14.1" customHeight="1">
      <c r="A72" s="256"/>
      <c r="B72" s="257" t="s">
        <v>130</v>
      </c>
      <c r="C72" s="334" t="s">
        <v>131</v>
      </c>
      <c r="D72" s="334"/>
      <c r="E72" s="258">
        <v>668000</v>
      </c>
      <c r="F72" s="258">
        <v>0</v>
      </c>
      <c r="G72" s="258">
        <v>668000</v>
      </c>
      <c r="H72" s="258">
        <v>0</v>
      </c>
      <c r="I72" s="256"/>
    </row>
    <row r="73" spans="1:9" s="177" customFormat="1" ht="20.100000000000001" customHeight="1">
      <c r="A73" s="256"/>
      <c r="B73" s="257" t="s">
        <v>132</v>
      </c>
      <c r="C73" s="334" t="s">
        <v>133</v>
      </c>
      <c r="D73" s="334"/>
      <c r="E73" s="258">
        <v>648000</v>
      </c>
      <c r="F73" s="258">
        <v>0</v>
      </c>
      <c r="G73" s="258">
        <v>648000</v>
      </c>
      <c r="H73" s="258">
        <v>0</v>
      </c>
      <c r="I73" s="256"/>
    </row>
    <row r="74" spans="1:9" s="177" customFormat="1" ht="20.100000000000001" customHeight="1">
      <c r="A74" s="256"/>
      <c r="B74" s="259" t="s">
        <v>134</v>
      </c>
      <c r="C74" s="335" t="s">
        <v>135</v>
      </c>
      <c r="D74" s="335"/>
      <c r="E74" s="260">
        <v>603000</v>
      </c>
      <c r="F74" s="260">
        <v>0</v>
      </c>
      <c r="G74" s="260">
        <v>603000</v>
      </c>
      <c r="H74" s="260">
        <v>0</v>
      </c>
      <c r="I74" s="256"/>
    </row>
    <row r="75" spans="1:9" s="177" customFormat="1" ht="29.1" customHeight="1">
      <c r="A75" s="256"/>
      <c r="B75" s="259" t="s">
        <v>136</v>
      </c>
      <c r="C75" s="335" t="s">
        <v>137</v>
      </c>
      <c r="D75" s="335"/>
      <c r="E75" s="260">
        <v>45000</v>
      </c>
      <c r="F75" s="260">
        <v>0</v>
      </c>
      <c r="G75" s="260">
        <v>45000</v>
      </c>
      <c r="H75" s="260">
        <v>0</v>
      </c>
      <c r="I75" s="256"/>
    </row>
    <row r="76" spans="1:9" s="177" customFormat="1" ht="14.1" customHeight="1">
      <c r="A76" s="256"/>
      <c r="B76" s="257" t="s">
        <v>138</v>
      </c>
      <c r="C76" s="334" t="s">
        <v>139</v>
      </c>
      <c r="D76" s="334"/>
      <c r="E76" s="258">
        <v>20000</v>
      </c>
      <c r="F76" s="258">
        <v>0</v>
      </c>
      <c r="G76" s="258">
        <v>20000</v>
      </c>
      <c r="H76" s="258">
        <v>0</v>
      </c>
      <c r="I76" s="256"/>
    </row>
    <row r="77" spans="1:9" s="177" customFormat="1" ht="14.1" customHeight="1">
      <c r="A77" s="256"/>
      <c r="B77" s="259" t="s">
        <v>140</v>
      </c>
      <c r="C77" s="335" t="s">
        <v>141</v>
      </c>
      <c r="D77" s="335"/>
      <c r="E77" s="260">
        <v>20000</v>
      </c>
      <c r="F77" s="260">
        <v>0</v>
      </c>
      <c r="G77" s="260">
        <v>20000</v>
      </c>
      <c r="H77" s="260">
        <v>0</v>
      </c>
      <c r="I77" s="256"/>
    </row>
    <row r="78" spans="1:9" s="177" customFormat="1" ht="14.1" customHeight="1">
      <c r="A78" s="256"/>
      <c r="B78" s="257" t="s">
        <v>142</v>
      </c>
      <c r="C78" s="337" t="s">
        <v>143</v>
      </c>
      <c r="D78" s="337"/>
      <c r="E78" s="258">
        <v>7000</v>
      </c>
      <c r="F78" s="258">
        <v>0</v>
      </c>
      <c r="G78" s="258">
        <v>7000</v>
      </c>
      <c r="H78" s="258">
        <v>0</v>
      </c>
      <c r="I78" s="256"/>
    </row>
    <row r="79" spans="1:9" s="177" customFormat="1" ht="29.1" customHeight="1">
      <c r="A79" s="256"/>
      <c r="B79" s="257" t="s">
        <v>144</v>
      </c>
      <c r="C79" s="334" t="s">
        <v>145</v>
      </c>
      <c r="D79" s="334"/>
      <c r="E79" s="258">
        <v>7000</v>
      </c>
      <c r="F79" s="258">
        <v>0</v>
      </c>
      <c r="G79" s="258">
        <v>7000</v>
      </c>
      <c r="H79" s="258">
        <v>0</v>
      </c>
      <c r="I79" s="256"/>
    </row>
    <row r="80" spans="1:9" s="177" customFormat="1" ht="27.95" customHeight="1">
      <c r="A80" s="256"/>
      <c r="B80" s="265" t="s">
        <v>433</v>
      </c>
      <c r="C80" s="346" t="s">
        <v>146</v>
      </c>
      <c r="D80" s="346"/>
      <c r="E80" s="261">
        <v>41042509</v>
      </c>
      <c r="F80" s="261">
        <v>40352509</v>
      </c>
      <c r="G80" s="261">
        <v>690000</v>
      </c>
      <c r="H80" s="261">
        <v>0</v>
      </c>
      <c r="I80" s="256"/>
    </row>
    <row r="81" spans="1:9" s="177" customFormat="1" ht="14.1" customHeight="1">
      <c r="A81" s="256"/>
      <c r="B81" s="257" t="s">
        <v>147</v>
      </c>
      <c r="C81" s="337" t="s">
        <v>148</v>
      </c>
      <c r="D81" s="337"/>
      <c r="E81" s="258">
        <v>32747461</v>
      </c>
      <c r="F81" s="258">
        <v>32747461</v>
      </c>
      <c r="G81" s="258">
        <v>0</v>
      </c>
      <c r="H81" s="258">
        <v>0</v>
      </c>
      <c r="I81" s="256"/>
    </row>
    <row r="82" spans="1:9" s="177" customFormat="1" ht="14.1" customHeight="1">
      <c r="A82" s="256"/>
      <c r="B82" s="257" t="s">
        <v>149</v>
      </c>
      <c r="C82" s="334" t="s">
        <v>150</v>
      </c>
      <c r="D82" s="334"/>
      <c r="E82" s="258">
        <v>32747461</v>
      </c>
      <c r="F82" s="258">
        <v>32747461</v>
      </c>
      <c r="G82" s="258">
        <v>0</v>
      </c>
      <c r="H82" s="258">
        <v>0</v>
      </c>
      <c r="I82" s="256"/>
    </row>
    <row r="83" spans="1:9" s="177" customFormat="1" ht="14.1" customHeight="1">
      <c r="A83" s="256"/>
      <c r="B83" s="257" t="s">
        <v>151</v>
      </c>
      <c r="C83" s="334" t="s">
        <v>152</v>
      </c>
      <c r="D83" s="334"/>
      <c r="E83" s="258">
        <v>10273000</v>
      </c>
      <c r="F83" s="258">
        <v>10273000</v>
      </c>
      <c r="G83" s="258">
        <v>0</v>
      </c>
      <c r="H83" s="258">
        <v>0</v>
      </c>
      <c r="I83" s="256"/>
    </row>
    <row r="84" spans="1:9" s="177" customFormat="1" ht="14.1" customHeight="1">
      <c r="A84" s="256"/>
      <c r="B84" s="259" t="s">
        <v>153</v>
      </c>
      <c r="C84" s="335" t="s">
        <v>154</v>
      </c>
      <c r="D84" s="335"/>
      <c r="E84" s="260">
        <v>10273000</v>
      </c>
      <c r="F84" s="260">
        <v>10273000</v>
      </c>
      <c r="G84" s="260">
        <v>0</v>
      </c>
      <c r="H84" s="260">
        <v>0</v>
      </c>
      <c r="I84" s="256"/>
    </row>
    <row r="85" spans="1:9" s="177" customFormat="1" ht="14.1" customHeight="1">
      <c r="A85" s="256"/>
      <c r="B85" s="257" t="s">
        <v>440</v>
      </c>
      <c r="C85" s="334" t="s">
        <v>441</v>
      </c>
      <c r="D85" s="334"/>
      <c r="E85" s="258">
        <v>21555900</v>
      </c>
      <c r="F85" s="258">
        <v>21555900</v>
      </c>
      <c r="G85" s="258">
        <v>0</v>
      </c>
      <c r="H85" s="258">
        <v>0</v>
      </c>
      <c r="I85" s="256"/>
    </row>
    <row r="86" spans="1:9" s="177" customFormat="1" ht="14.1" customHeight="1">
      <c r="A86" s="256"/>
      <c r="B86" s="259" t="s">
        <v>315</v>
      </c>
      <c r="C86" s="335" t="s">
        <v>316</v>
      </c>
      <c r="D86" s="335"/>
      <c r="E86" s="260">
        <v>21555900</v>
      </c>
      <c r="F86" s="260">
        <v>21555900</v>
      </c>
      <c r="G86" s="260">
        <v>0</v>
      </c>
      <c r="H86" s="260">
        <v>0</v>
      </c>
      <c r="I86" s="256"/>
    </row>
    <row r="87" spans="1:9" s="177" customFormat="1" ht="14.1" customHeight="1">
      <c r="A87" s="256"/>
      <c r="B87" s="257" t="s">
        <v>442</v>
      </c>
      <c r="C87" s="334" t="s">
        <v>443</v>
      </c>
      <c r="D87" s="334"/>
      <c r="E87" s="258">
        <v>276800</v>
      </c>
      <c r="F87" s="258">
        <v>276800</v>
      </c>
      <c r="G87" s="258">
        <v>0</v>
      </c>
      <c r="H87" s="258">
        <v>0</v>
      </c>
      <c r="I87" s="256"/>
    </row>
    <row r="88" spans="1:9" s="177" customFormat="1" ht="29.1" customHeight="1">
      <c r="A88" s="256"/>
      <c r="B88" s="259" t="s">
        <v>317</v>
      </c>
      <c r="C88" s="335" t="s">
        <v>318</v>
      </c>
      <c r="D88" s="335"/>
      <c r="E88" s="260">
        <v>276800</v>
      </c>
      <c r="F88" s="260">
        <v>276800</v>
      </c>
      <c r="G88" s="260">
        <v>0</v>
      </c>
      <c r="H88" s="260">
        <v>0</v>
      </c>
      <c r="I88" s="256"/>
    </row>
    <row r="89" spans="1:9" s="177" customFormat="1" ht="14.1" customHeight="1">
      <c r="A89" s="256"/>
      <c r="B89" s="257" t="s">
        <v>434</v>
      </c>
      <c r="C89" s="334" t="s">
        <v>435</v>
      </c>
      <c r="D89" s="334"/>
      <c r="E89" s="258">
        <v>641761</v>
      </c>
      <c r="F89" s="258">
        <v>641761</v>
      </c>
      <c r="G89" s="258">
        <v>0</v>
      </c>
      <c r="H89" s="258">
        <v>0</v>
      </c>
      <c r="I89" s="256"/>
    </row>
    <row r="90" spans="1:9" s="177" customFormat="1" ht="14.1" customHeight="1">
      <c r="A90" s="256"/>
      <c r="B90" s="259" t="s">
        <v>323</v>
      </c>
      <c r="C90" s="335" t="s">
        <v>302</v>
      </c>
      <c r="D90" s="335"/>
      <c r="E90" s="260">
        <v>641761</v>
      </c>
      <c r="F90" s="260">
        <v>641761</v>
      </c>
      <c r="G90" s="260">
        <v>0</v>
      </c>
      <c r="H90" s="260">
        <v>0</v>
      </c>
      <c r="I90" s="256"/>
    </row>
    <row r="91" spans="1:9" s="177" customFormat="1" ht="27.95" customHeight="1">
      <c r="A91" s="256"/>
      <c r="B91" s="265" t="s">
        <v>155</v>
      </c>
      <c r="C91" s="346" t="s">
        <v>156</v>
      </c>
      <c r="D91" s="346"/>
      <c r="E91" s="261">
        <v>73789970</v>
      </c>
      <c r="F91" s="261">
        <v>73099970</v>
      </c>
      <c r="G91" s="261">
        <v>690000</v>
      </c>
      <c r="H91" s="261">
        <v>0</v>
      </c>
      <c r="I91" s="256"/>
    </row>
    <row r="93" spans="1:9" s="264" customFormat="1" ht="14.1" customHeight="1">
      <c r="C93" s="347" t="s">
        <v>157</v>
      </c>
      <c r="D93" s="347"/>
      <c r="F93" s="264" t="s">
        <v>158</v>
      </c>
    </row>
    <row r="94" spans="1:9" s="264" customFormat="1" ht="14.1" customHeight="1"/>
  </sheetData>
  <mergeCells count="92">
    <mergeCell ref="C85:D85"/>
    <mergeCell ref="C86:D86"/>
    <mergeCell ref="C93:D93"/>
    <mergeCell ref="C84:D84"/>
    <mergeCell ref="C87:D87"/>
    <mergeCell ref="C88:D88"/>
    <mergeCell ref="C89:D89"/>
    <mergeCell ref="C90:D90"/>
    <mergeCell ref="C91:D91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B11:B12"/>
    <mergeCell ref="C11:D12"/>
    <mergeCell ref="E11:E12"/>
    <mergeCell ref="E1:H1"/>
    <mergeCell ref="E4:G4"/>
    <mergeCell ref="B6:H6"/>
    <mergeCell ref="B7:H7"/>
    <mergeCell ref="B8:C8"/>
    <mergeCell ref="B9:C9"/>
    <mergeCell ref="F11:F12"/>
    <mergeCell ref="G11:H11"/>
    <mergeCell ref="D2:H3"/>
    <mergeCell ref="C13:D13"/>
    <mergeCell ref="C14:D14"/>
    <mergeCell ref="C15:D15"/>
    <mergeCell ref="C16:D16"/>
    <mergeCell ref="C17:D17"/>
    <mergeCell ref="C23:D23"/>
    <mergeCell ref="C18:D18"/>
    <mergeCell ref="C19:D19"/>
    <mergeCell ref="C20:D20"/>
    <mergeCell ref="C21:D21"/>
    <mergeCell ref="C22:D22"/>
  </mergeCells>
  <pageMargins left="0.7" right="0.7" top="0.75" bottom="0.75" header="0.51180555555555496" footer="0.51180555555555496"/>
  <pageSetup paperSize="9" scale="77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view="pageBreakPreview" zoomScale="95" zoomScaleNormal="100" zoomScalePageLayoutView="95" workbookViewId="0">
      <selection activeCell="B27" sqref="B27"/>
    </sheetView>
  </sheetViews>
  <sheetFormatPr defaultRowHeight="15"/>
  <cols>
    <col min="1" max="1" width="13.42578125" style="11" customWidth="1"/>
    <col min="2" max="2" width="28.85546875" style="11" customWidth="1"/>
    <col min="3" max="3" width="12" style="11" customWidth="1"/>
    <col min="4" max="4" width="10.5703125" style="11" customWidth="1"/>
    <col min="5" max="5" width="16.5703125" style="11" customWidth="1"/>
    <col min="6" max="6" width="11.85546875" style="11" customWidth="1"/>
    <col min="7" max="7" width="11.5703125" style="11" customWidth="1"/>
    <col min="8" max="1025" width="9.140625" style="11" customWidth="1"/>
  </cols>
  <sheetData>
    <row r="1" spans="1:8">
      <c r="C1" s="274"/>
      <c r="D1" s="274"/>
      <c r="E1" s="274"/>
      <c r="F1" s="355" t="s">
        <v>159</v>
      </c>
      <c r="G1" s="355"/>
    </row>
    <row r="2" spans="1:8" ht="15" customHeight="1">
      <c r="C2" s="357" t="s">
        <v>471</v>
      </c>
      <c r="D2" s="357"/>
      <c r="E2" s="357"/>
      <c r="F2" s="357"/>
      <c r="G2" s="357"/>
    </row>
    <row r="3" spans="1:8" s="13" customFormat="1" ht="14.25" customHeight="1">
      <c r="A3" s="12"/>
      <c r="B3" s="12"/>
      <c r="C3" s="357"/>
      <c r="D3" s="357"/>
      <c r="E3" s="357"/>
      <c r="F3" s="357"/>
      <c r="G3" s="357"/>
    </row>
    <row r="4" spans="1:8" s="13" customFormat="1" ht="15.75">
      <c r="A4" s="349"/>
      <c r="B4" s="349"/>
      <c r="C4" s="349"/>
      <c r="D4" s="349"/>
      <c r="E4" s="349"/>
      <c r="F4" s="349"/>
    </row>
    <row r="5" spans="1:8" s="13" customFormat="1" ht="35.25" customHeight="1">
      <c r="A5" s="350" t="s">
        <v>160</v>
      </c>
      <c r="B5" s="350"/>
      <c r="C5" s="350"/>
      <c r="D5" s="350"/>
      <c r="E5" s="350"/>
      <c r="F5" s="350"/>
    </row>
    <row r="6" spans="1:8" s="13" customFormat="1" ht="16.5" customHeight="1">
      <c r="A6" s="14" t="s">
        <v>161</v>
      </c>
      <c r="B6" s="15"/>
      <c r="C6" s="15"/>
      <c r="D6" s="15"/>
      <c r="E6" s="15"/>
      <c r="G6" s="275" t="s">
        <v>347</v>
      </c>
    </row>
    <row r="7" spans="1:8" s="13" customFormat="1" ht="9" customHeight="1">
      <c r="A7" s="16" t="s">
        <v>4</v>
      </c>
      <c r="B7" s="15"/>
      <c r="C7" s="15"/>
      <c r="D7" s="15"/>
      <c r="E7" s="15"/>
      <c r="F7" s="15"/>
    </row>
    <row r="8" spans="1:8" s="176" customFormat="1" ht="12" customHeight="1">
      <c r="A8" s="354" t="s">
        <v>6</v>
      </c>
      <c r="B8" s="354" t="s">
        <v>444</v>
      </c>
      <c r="C8" s="354"/>
      <c r="D8" s="354" t="s">
        <v>8</v>
      </c>
      <c r="E8" s="354" t="s">
        <v>9</v>
      </c>
      <c r="F8" s="354" t="s">
        <v>10</v>
      </c>
      <c r="G8" s="354"/>
      <c r="H8" s="193"/>
    </row>
    <row r="9" spans="1:8" s="176" customFormat="1" ht="37.5" customHeight="1">
      <c r="A9" s="354"/>
      <c r="B9" s="354"/>
      <c r="C9" s="354"/>
      <c r="D9" s="354"/>
      <c r="E9" s="354"/>
      <c r="F9" s="268" t="s">
        <v>11</v>
      </c>
      <c r="G9" s="268" t="s">
        <v>12</v>
      </c>
      <c r="H9" s="193"/>
    </row>
    <row r="10" spans="1:8" s="176" customFormat="1" ht="12" customHeight="1">
      <c r="A10" s="269" t="s">
        <v>13</v>
      </c>
      <c r="B10" s="356" t="s">
        <v>14</v>
      </c>
      <c r="C10" s="356"/>
      <c r="D10" s="269" t="s">
        <v>15</v>
      </c>
      <c r="E10" s="269" t="s">
        <v>16</v>
      </c>
      <c r="F10" s="269" t="s">
        <v>17</v>
      </c>
      <c r="G10" s="269" t="s">
        <v>18</v>
      </c>
      <c r="H10" s="193"/>
    </row>
    <row r="11" spans="1:8" s="176" customFormat="1" ht="15.95" customHeight="1">
      <c r="A11" s="354" t="s">
        <v>163</v>
      </c>
      <c r="B11" s="354"/>
      <c r="C11" s="354"/>
      <c r="D11" s="354"/>
      <c r="E11" s="354"/>
      <c r="F11" s="354"/>
      <c r="G11" s="354"/>
      <c r="H11" s="193"/>
    </row>
    <row r="12" spans="1:8" s="176" customFormat="1" ht="32.25" customHeight="1">
      <c r="A12" s="270" t="s">
        <v>445</v>
      </c>
      <c r="B12" s="351" t="s">
        <v>164</v>
      </c>
      <c r="C12" s="351"/>
      <c r="D12" s="271">
        <v>0</v>
      </c>
      <c r="E12" s="271">
        <v>-50000</v>
      </c>
      <c r="F12" s="271">
        <v>50000</v>
      </c>
      <c r="G12" s="271">
        <v>50000</v>
      </c>
      <c r="H12" s="193"/>
    </row>
    <row r="13" spans="1:8" s="176" customFormat="1" ht="36.75" customHeight="1">
      <c r="A13" s="270" t="s">
        <v>446</v>
      </c>
      <c r="B13" s="351" t="s">
        <v>165</v>
      </c>
      <c r="C13" s="351"/>
      <c r="D13" s="271">
        <v>0</v>
      </c>
      <c r="E13" s="271">
        <v>-50000</v>
      </c>
      <c r="F13" s="271">
        <v>50000</v>
      </c>
      <c r="G13" s="271">
        <v>50000</v>
      </c>
      <c r="H13" s="193"/>
    </row>
    <row r="14" spans="1:8" s="176" customFormat="1" ht="39.75" customHeight="1">
      <c r="A14" s="272" t="s">
        <v>447</v>
      </c>
      <c r="B14" s="352" t="s">
        <v>166</v>
      </c>
      <c r="C14" s="352"/>
      <c r="D14" s="273">
        <v>0</v>
      </c>
      <c r="E14" s="273">
        <v>-50000</v>
      </c>
      <c r="F14" s="273">
        <v>50000</v>
      </c>
      <c r="G14" s="273">
        <v>50000</v>
      </c>
      <c r="H14" s="193"/>
    </row>
    <row r="15" spans="1:8" s="176" customFormat="1" ht="39.75" customHeight="1">
      <c r="A15" s="269" t="s">
        <v>426</v>
      </c>
      <c r="B15" s="353" t="s">
        <v>167</v>
      </c>
      <c r="C15" s="353"/>
      <c r="D15" s="271">
        <v>0</v>
      </c>
      <c r="E15" s="271">
        <v>-50000</v>
      </c>
      <c r="F15" s="271">
        <v>50000</v>
      </c>
      <c r="G15" s="271">
        <v>50000</v>
      </c>
      <c r="H15" s="193"/>
    </row>
    <row r="16" spans="1:8" s="176" customFormat="1" ht="32.25" customHeight="1">
      <c r="A16" s="354" t="s">
        <v>168</v>
      </c>
      <c r="B16" s="354"/>
      <c r="C16" s="354"/>
      <c r="D16" s="354"/>
      <c r="E16" s="354"/>
      <c r="F16" s="354"/>
      <c r="G16" s="354"/>
      <c r="H16" s="193"/>
    </row>
    <row r="17" spans="1:8" s="176" customFormat="1" ht="32.25" customHeight="1">
      <c r="A17" s="270" t="s">
        <v>448</v>
      </c>
      <c r="B17" s="351" t="s">
        <v>169</v>
      </c>
      <c r="C17" s="351"/>
      <c r="D17" s="271">
        <v>0</v>
      </c>
      <c r="E17" s="271">
        <v>-50000</v>
      </c>
      <c r="F17" s="271">
        <v>50000</v>
      </c>
      <c r="G17" s="271">
        <v>50000</v>
      </c>
      <c r="H17" s="193"/>
    </row>
    <row r="18" spans="1:8" s="176" customFormat="1" ht="32.25" customHeight="1">
      <c r="A18" s="270" t="s">
        <v>449</v>
      </c>
      <c r="B18" s="351" t="s">
        <v>450</v>
      </c>
      <c r="C18" s="351"/>
      <c r="D18" s="271">
        <v>0</v>
      </c>
      <c r="E18" s="271">
        <v>-50000</v>
      </c>
      <c r="F18" s="271">
        <v>50000</v>
      </c>
      <c r="G18" s="271">
        <v>50000</v>
      </c>
      <c r="H18" s="193"/>
    </row>
    <row r="19" spans="1:8" s="176" customFormat="1" ht="54" customHeight="1">
      <c r="A19" s="272" t="s">
        <v>451</v>
      </c>
      <c r="B19" s="352" t="s">
        <v>166</v>
      </c>
      <c r="C19" s="352"/>
      <c r="D19" s="273">
        <v>0</v>
      </c>
      <c r="E19" s="273">
        <v>-50000</v>
      </c>
      <c r="F19" s="273">
        <v>50000</v>
      </c>
      <c r="G19" s="273">
        <v>50000</v>
      </c>
      <c r="H19" s="193"/>
    </row>
    <row r="20" spans="1:8" s="176" customFormat="1" ht="32.25" customHeight="1">
      <c r="A20" s="269" t="s">
        <v>426</v>
      </c>
      <c r="B20" s="353" t="s">
        <v>167</v>
      </c>
      <c r="C20" s="353"/>
      <c r="D20" s="271">
        <v>0</v>
      </c>
      <c r="E20" s="271">
        <v>-50000</v>
      </c>
      <c r="F20" s="271">
        <v>50000</v>
      </c>
      <c r="G20" s="271">
        <v>50000</v>
      </c>
      <c r="H20" s="193"/>
    </row>
    <row r="21" spans="1:8" s="13" customFormat="1" ht="12" customHeight="1">
      <c r="A21" s="17"/>
      <c r="B21" s="18"/>
      <c r="C21" s="17"/>
      <c r="D21" s="17"/>
      <c r="E21" s="17"/>
      <c r="F21" s="17"/>
    </row>
    <row r="22" spans="1:8" s="13" customFormat="1" ht="37.5" customHeight="1">
      <c r="A22" s="348" t="s">
        <v>157</v>
      </c>
      <c r="B22" s="348"/>
      <c r="C22" s="19"/>
      <c r="D22" s="20"/>
      <c r="E22" s="21" t="s">
        <v>158</v>
      </c>
      <c r="F22" s="22"/>
    </row>
  </sheetData>
  <mergeCells count="21">
    <mergeCell ref="A11:G11"/>
    <mergeCell ref="F8:G8"/>
    <mergeCell ref="F1:G1"/>
    <mergeCell ref="B10:C10"/>
    <mergeCell ref="C2:G3"/>
    <mergeCell ref="A22:B22"/>
    <mergeCell ref="A4:F4"/>
    <mergeCell ref="A5:F5"/>
    <mergeCell ref="B18:C18"/>
    <mergeCell ref="B19:C19"/>
    <mergeCell ref="B20:C20"/>
    <mergeCell ref="B13:C13"/>
    <mergeCell ref="B14:C14"/>
    <mergeCell ref="B15:C15"/>
    <mergeCell ref="B12:C12"/>
    <mergeCell ref="A16:G16"/>
    <mergeCell ref="B17:C17"/>
    <mergeCell ref="A8:A9"/>
    <mergeCell ref="B8:C9"/>
    <mergeCell ref="D8:D9"/>
    <mergeCell ref="E8:E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5"/>
  <sheetViews>
    <sheetView view="pageBreakPreview" topLeftCell="B1" zoomScale="130" zoomScaleNormal="100" zoomScaleSheetLayoutView="130" zoomScalePageLayoutView="95" workbookViewId="0">
      <selection activeCell="M4" sqref="M4"/>
    </sheetView>
  </sheetViews>
  <sheetFormatPr defaultRowHeight="15"/>
  <cols>
    <col min="1" max="1" width="8.85546875" style="23" hidden="1" customWidth="1"/>
    <col min="2" max="2" width="8.42578125" style="23" customWidth="1"/>
    <col min="3" max="3" width="8.28515625" style="23" customWidth="1"/>
    <col min="4" max="4" width="8.7109375" style="23" customWidth="1"/>
    <col min="5" max="5" width="35.28515625" style="23" customWidth="1"/>
    <col min="6" max="6" width="11.42578125" style="23"/>
    <col min="7" max="7" width="13.140625" style="23" bestFit="1" customWidth="1"/>
    <col min="8" max="8" width="11.28515625" style="23" customWidth="1"/>
    <col min="9" max="9" width="10.140625" style="23" customWidth="1"/>
    <col min="10" max="10" width="9.7109375" style="23" customWidth="1"/>
    <col min="11" max="11" width="10.5703125" style="24" customWidth="1"/>
    <col min="12" max="12" width="11.28515625" style="24" customWidth="1"/>
    <col min="13" max="15" width="9.7109375" style="24" customWidth="1"/>
    <col min="16" max="16" width="11.85546875" style="24" customWidth="1"/>
    <col min="17" max="17" width="11.42578125" style="24"/>
    <col min="18" max="19" width="8.85546875" style="23" hidden="1" customWidth="1"/>
    <col min="20" max="20" width="15.42578125" style="23" customWidth="1"/>
    <col min="21" max="256" width="9.140625" style="23" customWidth="1"/>
    <col min="257" max="257" width="9.140625" style="23" hidden="1" customWidth="1"/>
    <col min="258" max="258" width="6.5703125" style="23" customWidth="1"/>
    <col min="259" max="259" width="9.140625" style="23" hidden="1" customWidth="1"/>
    <col min="260" max="260" width="6.5703125" style="23" customWidth="1"/>
    <col min="261" max="261" width="28.5703125" style="23" customWidth="1"/>
    <col min="262" max="262" width="8" style="23" customWidth="1"/>
    <col min="263" max="263" width="7.7109375" style="23" customWidth="1"/>
    <col min="264" max="264" width="8" style="23" customWidth="1"/>
    <col min="265" max="272" width="7" style="23" customWidth="1"/>
    <col min="273" max="273" width="9.140625" style="23" customWidth="1"/>
    <col min="274" max="275" width="9.140625" style="23" hidden="1" customWidth="1"/>
    <col min="276" max="512" width="9.140625" style="23" customWidth="1"/>
    <col min="513" max="513" width="9.140625" style="23" hidden="1" customWidth="1"/>
    <col min="514" max="514" width="6.5703125" style="23" customWidth="1"/>
    <col min="515" max="515" width="9.140625" style="23" hidden="1" customWidth="1"/>
    <col min="516" max="516" width="6.5703125" style="23" customWidth="1"/>
    <col min="517" max="517" width="28.5703125" style="23" customWidth="1"/>
    <col min="518" max="518" width="8" style="23" customWidth="1"/>
    <col min="519" max="519" width="7.7109375" style="23" customWidth="1"/>
    <col min="520" max="520" width="8" style="23" customWidth="1"/>
    <col min="521" max="528" width="7" style="23" customWidth="1"/>
    <col min="529" max="529" width="9.140625" style="23" customWidth="1"/>
    <col min="530" max="531" width="9.140625" style="23" hidden="1" customWidth="1"/>
    <col min="532" max="768" width="9.140625" style="23" customWidth="1"/>
    <col min="769" max="769" width="9.140625" style="23" hidden="1" customWidth="1"/>
    <col min="770" max="770" width="6.5703125" style="23" customWidth="1"/>
    <col min="771" max="771" width="9.140625" style="23" hidden="1" customWidth="1"/>
    <col min="772" max="772" width="6.5703125" style="23" customWidth="1"/>
    <col min="773" max="773" width="28.5703125" style="23" customWidth="1"/>
    <col min="774" max="774" width="8" style="23" customWidth="1"/>
    <col min="775" max="775" width="7.7109375" style="23" customWidth="1"/>
    <col min="776" max="776" width="8" style="23" customWidth="1"/>
    <col min="777" max="784" width="7" style="23" customWidth="1"/>
    <col min="785" max="785" width="9.140625" style="23" customWidth="1"/>
    <col min="786" max="787" width="9.140625" style="23" hidden="1" customWidth="1"/>
    <col min="788" max="1025" width="9.140625" style="23" customWidth="1"/>
  </cols>
  <sheetData>
    <row r="1" spans="1:20" s="27" customFormat="1" ht="15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6"/>
      <c r="L1" s="365" t="s">
        <v>170</v>
      </c>
      <c r="M1" s="365"/>
      <c r="N1" s="365"/>
      <c r="O1" s="365"/>
      <c r="P1" s="365"/>
      <c r="Q1" s="365"/>
      <c r="R1" s="25"/>
    </row>
    <row r="2" spans="1:20" s="29" customFormat="1" ht="15" customHeight="1">
      <c r="A2" s="28"/>
      <c r="B2" s="28"/>
      <c r="D2" s="30"/>
      <c r="E2" s="30"/>
      <c r="F2" s="30"/>
      <c r="G2" s="30"/>
      <c r="H2" s="31"/>
      <c r="I2" s="368" t="s">
        <v>473</v>
      </c>
      <c r="J2" s="368"/>
      <c r="K2" s="368"/>
      <c r="L2" s="368"/>
      <c r="M2" s="368"/>
      <c r="N2" s="368"/>
      <c r="O2" s="368"/>
      <c r="P2" s="368"/>
      <c r="Q2" s="368"/>
    </row>
    <row r="3" spans="1:20" s="29" customFormat="1" ht="12" customHeight="1">
      <c r="A3" s="28"/>
      <c r="B3" s="28"/>
      <c r="D3" s="32"/>
      <c r="E3" s="32"/>
      <c r="F3" s="32"/>
      <c r="G3" s="32"/>
      <c r="H3" s="33"/>
      <c r="I3" s="368"/>
      <c r="J3" s="368"/>
      <c r="K3" s="368"/>
      <c r="L3" s="368"/>
      <c r="M3" s="368"/>
      <c r="N3" s="368"/>
      <c r="O3" s="368"/>
      <c r="P3" s="368"/>
      <c r="Q3" s="368"/>
    </row>
    <row r="4" spans="1:20" s="27" customFormat="1" ht="7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34"/>
      <c r="L4" s="34"/>
      <c r="M4" s="34"/>
      <c r="N4" s="34"/>
      <c r="O4" s="34"/>
      <c r="P4" s="34"/>
      <c r="Q4" s="34"/>
      <c r="R4" s="25"/>
    </row>
    <row r="5" spans="1:20" s="27" customFormat="1" ht="15.75" customHeight="1">
      <c r="A5" s="25"/>
      <c r="B5" s="366" t="s">
        <v>171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25"/>
    </row>
    <row r="6" spans="1:20" s="27" customFormat="1" ht="19.5" customHeight="1">
      <c r="A6" s="25"/>
      <c r="B6" s="367" t="s">
        <v>161</v>
      </c>
      <c r="C6" s="367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25"/>
    </row>
    <row r="7" spans="1:20" s="27" customFormat="1" ht="11.25" customHeight="1">
      <c r="A7" s="25"/>
      <c r="B7" s="364" t="s">
        <v>4</v>
      </c>
      <c r="C7" s="364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 t="s">
        <v>5</v>
      </c>
      <c r="R7" s="25"/>
    </row>
    <row r="8" spans="1:20" s="42" customFormat="1" ht="15.75" customHeight="1">
      <c r="A8" s="38"/>
      <c r="B8" s="360" t="s">
        <v>172</v>
      </c>
      <c r="C8" s="360" t="s">
        <v>173</v>
      </c>
      <c r="D8" s="360" t="s">
        <v>174</v>
      </c>
      <c r="E8" s="360" t="s">
        <v>175</v>
      </c>
      <c r="F8" s="361" t="s">
        <v>162</v>
      </c>
      <c r="G8" s="361"/>
      <c r="H8" s="361"/>
      <c r="I8" s="361"/>
      <c r="J8" s="361"/>
      <c r="K8" s="358" t="s">
        <v>10</v>
      </c>
      <c r="L8" s="358"/>
      <c r="M8" s="358"/>
      <c r="N8" s="358"/>
      <c r="O8" s="358"/>
      <c r="P8" s="358"/>
      <c r="Q8" s="362" t="s">
        <v>176</v>
      </c>
      <c r="R8" s="38"/>
    </row>
    <row r="9" spans="1:20" s="42" customFormat="1" ht="20.25" customHeight="1">
      <c r="A9" s="38"/>
      <c r="B9" s="360"/>
      <c r="C9" s="360"/>
      <c r="D9" s="360"/>
      <c r="E9" s="360"/>
      <c r="F9" s="358" t="s">
        <v>11</v>
      </c>
      <c r="G9" s="359" t="s">
        <v>177</v>
      </c>
      <c r="H9" s="360" t="s">
        <v>178</v>
      </c>
      <c r="I9" s="360"/>
      <c r="J9" s="363" t="s">
        <v>179</v>
      </c>
      <c r="K9" s="358" t="str">
        <f>F9</f>
        <v>усього</v>
      </c>
      <c r="L9" s="359" t="s">
        <v>180</v>
      </c>
      <c r="M9" s="359" t="s">
        <v>177</v>
      </c>
      <c r="N9" s="360" t="s">
        <v>178</v>
      </c>
      <c r="O9" s="360"/>
      <c r="P9" s="359" t="s">
        <v>179</v>
      </c>
      <c r="Q9" s="362"/>
      <c r="R9" s="38"/>
    </row>
    <row r="10" spans="1:20" s="42" customFormat="1" ht="108.75" customHeight="1">
      <c r="A10" s="38"/>
      <c r="B10" s="360"/>
      <c r="C10" s="360"/>
      <c r="D10" s="360"/>
      <c r="E10" s="360"/>
      <c r="F10" s="358"/>
      <c r="G10" s="359"/>
      <c r="H10" s="39" t="s">
        <v>181</v>
      </c>
      <c r="I10" s="39" t="s">
        <v>182</v>
      </c>
      <c r="J10" s="363"/>
      <c r="K10" s="358"/>
      <c r="L10" s="359"/>
      <c r="M10" s="359"/>
      <c r="N10" s="39" t="s">
        <v>181</v>
      </c>
      <c r="O10" s="39" t="s">
        <v>182</v>
      </c>
      <c r="P10" s="359"/>
      <c r="Q10" s="362"/>
      <c r="R10" s="38"/>
    </row>
    <row r="11" spans="1:20" s="42" customFormat="1" ht="15.75" customHeight="1">
      <c r="A11" s="38"/>
      <c r="B11" s="39">
        <v>1</v>
      </c>
      <c r="C11" s="45">
        <v>2</v>
      </c>
      <c r="D11" s="45">
        <v>3</v>
      </c>
      <c r="E11" s="39">
        <v>4</v>
      </c>
      <c r="F11" s="39">
        <v>5</v>
      </c>
      <c r="G11" s="43">
        <v>6</v>
      </c>
      <c r="H11" s="39">
        <v>7</v>
      </c>
      <c r="I11" s="39">
        <v>8</v>
      </c>
      <c r="J11" s="44">
        <v>9</v>
      </c>
      <c r="K11" s="39">
        <v>10</v>
      </c>
      <c r="L11" s="43">
        <v>11</v>
      </c>
      <c r="M11" s="43">
        <v>12</v>
      </c>
      <c r="N11" s="39">
        <v>13</v>
      </c>
      <c r="O11" s="39">
        <v>14</v>
      </c>
      <c r="P11" s="43">
        <v>15</v>
      </c>
      <c r="Q11" s="46">
        <v>16</v>
      </c>
      <c r="R11" s="38"/>
    </row>
    <row r="12" spans="1:20" s="53" customFormat="1" ht="25.5" customHeight="1">
      <c r="A12" s="47"/>
      <c r="B12" s="48" t="s">
        <v>183</v>
      </c>
      <c r="C12" s="49"/>
      <c r="D12" s="50"/>
      <c r="E12" s="51" t="s">
        <v>184</v>
      </c>
      <c r="F12" s="52">
        <f t="shared" ref="F12:Q12" si="0">F13</f>
        <v>70363010</v>
      </c>
      <c r="G12" s="52">
        <f t="shared" si="0"/>
        <v>70363010</v>
      </c>
      <c r="H12" s="52">
        <f t="shared" si="0"/>
        <v>48818016</v>
      </c>
      <c r="I12" s="52">
        <f t="shared" si="0"/>
        <v>6453251</v>
      </c>
      <c r="J12" s="52">
        <f t="shared" si="0"/>
        <v>0</v>
      </c>
      <c r="K12" s="52">
        <f t="shared" si="0"/>
        <v>740000</v>
      </c>
      <c r="L12" s="52">
        <f t="shared" si="0"/>
        <v>50000</v>
      </c>
      <c r="M12" s="52">
        <f t="shared" si="0"/>
        <v>690000</v>
      </c>
      <c r="N12" s="52">
        <f t="shared" si="0"/>
        <v>1000</v>
      </c>
      <c r="O12" s="52">
        <f t="shared" si="0"/>
        <v>0</v>
      </c>
      <c r="P12" s="52">
        <f t="shared" si="0"/>
        <v>50000</v>
      </c>
      <c r="Q12" s="52">
        <f t="shared" si="0"/>
        <v>71103010</v>
      </c>
      <c r="R12" s="47"/>
      <c r="T12" s="42"/>
    </row>
    <row r="13" spans="1:20" s="42" customFormat="1" ht="25.5" customHeight="1">
      <c r="A13" s="38"/>
      <c r="B13" s="54" t="s">
        <v>185</v>
      </c>
      <c r="C13" s="55"/>
      <c r="D13" s="40"/>
      <c r="E13" s="56" t="s">
        <v>184</v>
      </c>
      <c r="F13" s="57">
        <f t="shared" ref="F13:Q13" si="1">F14+F17+F35+F40+F58+F62+F64+F67+F76</f>
        <v>70363010</v>
      </c>
      <c r="G13" s="285">
        <f t="shared" si="1"/>
        <v>70363010</v>
      </c>
      <c r="H13" s="285">
        <f t="shared" si="1"/>
        <v>48818016</v>
      </c>
      <c r="I13" s="285">
        <f t="shared" si="1"/>
        <v>6453251</v>
      </c>
      <c r="J13" s="285">
        <f t="shared" si="1"/>
        <v>0</v>
      </c>
      <c r="K13" s="285">
        <f t="shared" si="1"/>
        <v>740000</v>
      </c>
      <c r="L13" s="285">
        <f t="shared" si="1"/>
        <v>50000</v>
      </c>
      <c r="M13" s="285">
        <f t="shared" si="1"/>
        <v>690000</v>
      </c>
      <c r="N13" s="285">
        <f t="shared" si="1"/>
        <v>1000</v>
      </c>
      <c r="O13" s="285">
        <f t="shared" si="1"/>
        <v>0</v>
      </c>
      <c r="P13" s="285">
        <f t="shared" si="1"/>
        <v>50000</v>
      </c>
      <c r="Q13" s="285">
        <f t="shared" si="1"/>
        <v>71103010</v>
      </c>
      <c r="R13" s="285" t="e">
        <f>R14+R17+R35+R40+R58+R62+R64+R67+#REF!+#REF!+#REF!+R76+#REF!</f>
        <v>#REF!</v>
      </c>
      <c r="S13" s="285" t="e">
        <f>S14+S17+S35+S40+S58+S62+S64+S67+#REF!+#REF!+#REF!+S76+#REF!</f>
        <v>#REF!</v>
      </c>
    </row>
    <row r="14" spans="1:20" s="42" customFormat="1" ht="16.899999999999999" customHeight="1">
      <c r="A14" s="38"/>
      <c r="B14" s="54"/>
      <c r="C14" s="54" t="s">
        <v>186</v>
      </c>
      <c r="D14" s="40"/>
      <c r="E14" s="56" t="s">
        <v>187</v>
      </c>
      <c r="F14" s="57">
        <f>F15+F16</f>
        <v>13596000</v>
      </c>
      <c r="G14" s="285">
        <f t="shared" ref="G14:Q14" si="2">G15+G16</f>
        <v>13596000</v>
      </c>
      <c r="H14" s="285">
        <f t="shared" si="2"/>
        <v>10465000</v>
      </c>
      <c r="I14" s="285">
        <f t="shared" si="2"/>
        <v>510000</v>
      </c>
      <c r="J14" s="285">
        <f t="shared" si="2"/>
        <v>0</v>
      </c>
      <c r="K14" s="285">
        <f t="shared" si="2"/>
        <v>0</v>
      </c>
      <c r="L14" s="285">
        <f t="shared" si="2"/>
        <v>0</v>
      </c>
      <c r="M14" s="285">
        <f t="shared" si="2"/>
        <v>0</v>
      </c>
      <c r="N14" s="285">
        <f t="shared" si="2"/>
        <v>0</v>
      </c>
      <c r="O14" s="285">
        <f t="shared" si="2"/>
        <v>0</v>
      </c>
      <c r="P14" s="285">
        <f t="shared" si="2"/>
        <v>0</v>
      </c>
      <c r="Q14" s="285">
        <f t="shared" si="2"/>
        <v>13596000</v>
      </c>
      <c r="R14" s="57" t="e">
        <f>#REF!+R15</f>
        <v>#REF!</v>
      </c>
      <c r="S14" s="57" t="e">
        <f>#REF!+S15</f>
        <v>#REF!</v>
      </c>
    </row>
    <row r="15" spans="1:20" s="42" customFormat="1" ht="39" customHeight="1">
      <c r="A15" s="38"/>
      <c r="B15" s="332" t="s">
        <v>188</v>
      </c>
      <c r="C15" s="39" t="s">
        <v>189</v>
      </c>
      <c r="D15" s="39" t="s">
        <v>190</v>
      </c>
      <c r="E15" s="58" t="s">
        <v>191</v>
      </c>
      <c r="F15" s="59">
        <f>G15</f>
        <v>13579000</v>
      </c>
      <c r="G15" s="60">
        <v>13579000</v>
      </c>
      <c r="H15" s="60">
        <v>10465000</v>
      </c>
      <c r="I15" s="60">
        <f>420000+90000</f>
        <v>510000</v>
      </c>
      <c r="J15" s="59">
        <v>0</v>
      </c>
      <c r="K15" s="61">
        <f>L15</f>
        <v>0</v>
      </c>
      <c r="L15" s="62">
        <v>0</v>
      </c>
      <c r="M15" s="59">
        <v>0</v>
      </c>
      <c r="N15" s="59">
        <v>0</v>
      </c>
      <c r="O15" s="59">
        <v>0</v>
      </c>
      <c r="P15" s="59">
        <v>0</v>
      </c>
      <c r="Q15" s="63">
        <f>F15+K15</f>
        <v>13579000</v>
      </c>
      <c r="R15" s="38"/>
    </row>
    <row r="16" spans="1:20" s="42" customFormat="1" ht="30" customHeight="1">
      <c r="A16" s="282"/>
      <c r="B16" s="283" t="s">
        <v>359</v>
      </c>
      <c r="C16" s="283" t="s">
        <v>301</v>
      </c>
      <c r="D16" s="288" t="s">
        <v>294</v>
      </c>
      <c r="E16" s="289" t="s">
        <v>360</v>
      </c>
      <c r="F16" s="286">
        <f>G16</f>
        <v>17000</v>
      </c>
      <c r="G16" s="279">
        <v>17000</v>
      </c>
      <c r="H16" s="304">
        <v>0</v>
      </c>
      <c r="I16" s="304">
        <v>0</v>
      </c>
      <c r="J16" s="286">
        <v>0</v>
      </c>
      <c r="K16" s="286">
        <v>0</v>
      </c>
      <c r="L16" s="304">
        <v>0</v>
      </c>
      <c r="M16" s="286">
        <v>0</v>
      </c>
      <c r="N16" s="286">
        <v>0</v>
      </c>
      <c r="O16" s="286">
        <v>0</v>
      </c>
      <c r="P16" s="286">
        <v>0</v>
      </c>
      <c r="Q16" s="287">
        <f>F16+K16</f>
        <v>17000</v>
      </c>
      <c r="R16" s="280"/>
    </row>
    <row r="17" spans="1:20" s="42" customFormat="1" ht="15" customHeight="1">
      <c r="A17" s="38"/>
      <c r="B17" s="40"/>
      <c r="C17" s="40">
        <v>1000</v>
      </c>
      <c r="D17" s="40"/>
      <c r="E17" s="64" t="s">
        <v>192</v>
      </c>
      <c r="F17" s="65">
        <f t="shared" ref="F17:Q17" si="3">F18+F19+F22+F30+F33</f>
        <v>45504527</v>
      </c>
      <c r="G17" s="65">
        <f t="shared" si="3"/>
        <v>45504527</v>
      </c>
      <c r="H17" s="65">
        <f t="shared" si="3"/>
        <v>34020016</v>
      </c>
      <c r="I17" s="65">
        <f t="shared" si="3"/>
        <v>3566784</v>
      </c>
      <c r="J17" s="65">
        <f t="shared" si="3"/>
        <v>0</v>
      </c>
      <c r="K17" s="65">
        <f t="shared" si="3"/>
        <v>620000</v>
      </c>
      <c r="L17" s="65">
        <f t="shared" si="3"/>
        <v>0</v>
      </c>
      <c r="M17" s="65">
        <f t="shared" si="3"/>
        <v>620000</v>
      </c>
      <c r="N17" s="65">
        <f t="shared" si="3"/>
        <v>0</v>
      </c>
      <c r="O17" s="65">
        <f t="shared" si="3"/>
        <v>0</v>
      </c>
      <c r="P17" s="65">
        <f t="shared" si="3"/>
        <v>0</v>
      </c>
      <c r="Q17" s="65">
        <f t="shared" si="3"/>
        <v>46124527</v>
      </c>
      <c r="R17" s="38"/>
      <c r="T17" s="66"/>
    </row>
    <row r="18" spans="1:20" s="42" customFormat="1" ht="21" customHeight="1">
      <c r="A18" s="38"/>
      <c r="B18" s="67" t="s">
        <v>193</v>
      </c>
      <c r="C18" s="67" t="s">
        <v>194</v>
      </c>
      <c r="D18" s="67" t="s">
        <v>195</v>
      </c>
      <c r="E18" s="68" t="s">
        <v>196</v>
      </c>
      <c r="F18" s="294">
        <f>G18</f>
        <v>10880580</v>
      </c>
      <c r="G18" s="74">
        <v>10880580</v>
      </c>
      <c r="H18" s="74">
        <v>7931000</v>
      </c>
      <c r="I18" s="74">
        <f>672000+540000</f>
        <v>1212000</v>
      </c>
      <c r="J18" s="295">
        <v>0</v>
      </c>
      <c r="K18" s="294">
        <f>M18</f>
        <v>310000</v>
      </c>
      <c r="L18" s="294">
        <v>0</v>
      </c>
      <c r="M18" s="74">
        <f>300000+10000</f>
        <v>310000</v>
      </c>
      <c r="N18" s="294">
        <v>0</v>
      </c>
      <c r="O18" s="294">
        <v>0</v>
      </c>
      <c r="P18" s="294">
        <v>0</v>
      </c>
      <c r="Q18" s="71">
        <f>F18+K18</f>
        <v>11190580</v>
      </c>
      <c r="R18" s="38"/>
    </row>
    <row r="19" spans="1:20" s="42" customFormat="1" ht="36" customHeight="1">
      <c r="A19" s="38"/>
      <c r="B19" s="67" t="s">
        <v>198</v>
      </c>
      <c r="C19" s="67" t="s">
        <v>199</v>
      </c>
      <c r="D19" s="67" t="s">
        <v>200</v>
      </c>
      <c r="E19" s="68" t="s">
        <v>469</v>
      </c>
      <c r="F19" s="69">
        <f t="shared" ref="F19:Q19" si="4">F20+F21</f>
        <v>12262190</v>
      </c>
      <c r="G19" s="69">
        <f t="shared" si="4"/>
        <v>12262190</v>
      </c>
      <c r="H19" s="69">
        <f t="shared" si="4"/>
        <v>7807400</v>
      </c>
      <c r="I19" s="69">
        <f t="shared" si="4"/>
        <v>2300000</v>
      </c>
      <c r="J19" s="69">
        <f t="shared" si="4"/>
        <v>0</v>
      </c>
      <c r="K19" s="69">
        <f t="shared" si="4"/>
        <v>310000</v>
      </c>
      <c r="L19" s="69">
        <f t="shared" si="4"/>
        <v>0</v>
      </c>
      <c r="M19" s="69">
        <f t="shared" si="4"/>
        <v>310000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12572190</v>
      </c>
      <c r="R19" s="38"/>
    </row>
    <row r="20" spans="1:20" s="42" customFormat="1" ht="22.5" customHeight="1">
      <c r="A20" s="38"/>
      <c r="B20" s="39"/>
      <c r="C20" s="39"/>
      <c r="D20" s="39"/>
      <c r="E20" s="72" t="s">
        <v>197</v>
      </c>
      <c r="F20" s="73">
        <f>G20</f>
        <v>12035390</v>
      </c>
      <c r="G20" s="74">
        <v>12035390</v>
      </c>
      <c r="H20" s="74">
        <v>7621500</v>
      </c>
      <c r="I20" s="74">
        <f>100000+1400000+800000</f>
        <v>2300000</v>
      </c>
      <c r="J20" s="75">
        <v>0</v>
      </c>
      <c r="K20" s="73">
        <f>L20+M20</f>
        <v>310000</v>
      </c>
      <c r="L20" s="74">
        <v>0</v>
      </c>
      <c r="M20" s="74">
        <v>310000</v>
      </c>
      <c r="N20" s="73">
        <v>0</v>
      </c>
      <c r="O20" s="73">
        <v>0</v>
      </c>
      <c r="P20" s="73">
        <f>L20</f>
        <v>0</v>
      </c>
      <c r="Q20" s="76">
        <f>F20+K20</f>
        <v>12345390</v>
      </c>
      <c r="R20" s="38"/>
    </row>
    <row r="21" spans="1:20" s="82" customFormat="1" ht="68.25" customHeight="1">
      <c r="A21" s="77"/>
      <c r="B21" s="78"/>
      <c r="C21" s="78"/>
      <c r="D21" s="78"/>
      <c r="E21" s="79" t="s">
        <v>201</v>
      </c>
      <c r="F21" s="80">
        <f>G21</f>
        <v>226800</v>
      </c>
      <c r="G21" s="278">
        <v>226800</v>
      </c>
      <c r="H21" s="81">
        <v>185900</v>
      </c>
      <c r="I21" s="73">
        <v>0</v>
      </c>
      <c r="J21" s="75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6">
        <f>F21+K21</f>
        <v>226800</v>
      </c>
      <c r="R21" s="77"/>
    </row>
    <row r="22" spans="1:20" s="42" customFormat="1" ht="34.5" customHeight="1">
      <c r="A22" s="38"/>
      <c r="B22" s="67" t="s">
        <v>202</v>
      </c>
      <c r="C22" s="67" t="s">
        <v>203</v>
      </c>
      <c r="D22" s="67" t="s">
        <v>200</v>
      </c>
      <c r="E22" s="68" t="s">
        <v>470</v>
      </c>
      <c r="F22" s="294">
        <f>G22</f>
        <v>21555900</v>
      </c>
      <c r="G22" s="81">
        <v>21555900</v>
      </c>
      <c r="H22" s="81">
        <v>17700400</v>
      </c>
      <c r="I22" s="294">
        <v>0</v>
      </c>
      <c r="J22" s="295">
        <v>0</v>
      </c>
      <c r="K22" s="294">
        <v>0</v>
      </c>
      <c r="L22" s="294">
        <v>0</v>
      </c>
      <c r="M22" s="294">
        <v>0</v>
      </c>
      <c r="N22" s="294">
        <v>0</v>
      </c>
      <c r="O22" s="294">
        <v>0</v>
      </c>
      <c r="P22" s="294">
        <v>0</v>
      </c>
      <c r="Q22" s="76">
        <f>F22+K22</f>
        <v>21555900</v>
      </c>
      <c r="R22" s="38"/>
    </row>
    <row r="23" spans="1:20" s="42" customFormat="1" ht="0.75" customHeight="1">
      <c r="A23" s="38"/>
      <c r="B23" s="39"/>
      <c r="C23" s="39"/>
      <c r="D23" s="39"/>
      <c r="E23" s="72"/>
      <c r="F23" s="73"/>
      <c r="G23" s="73"/>
      <c r="H23" s="73"/>
      <c r="I23" s="73"/>
      <c r="J23" s="75"/>
      <c r="K23" s="73"/>
      <c r="L23" s="73"/>
      <c r="M23" s="73"/>
      <c r="N23" s="73"/>
      <c r="O23" s="73"/>
      <c r="P23" s="73"/>
      <c r="Q23" s="76"/>
      <c r="R23" s="38"/>
    </row>
    <row r="24" spans="1:20" s="42" customFormat="1" ht="29.25" hidden="1" customHeight="1">
      <c r="A24" s="38"/>
      <c r="B24" s="39"/>
      <c r="C24" s="39"/>
      <c r="D24" s="39"/>
      <c r="E24" s="72"/>
      <c r="F24" s="73"/>
      <c r="G24" s="73"/>
      <c r="H24" s="73"/>
      <c r="I24" s="73"/>
      <c r="J24" s="83"/>
      <c r="K24" s="84"/>
      <c r="L24" s="84"/>
      <c r="M24" s="84"/>
      <c r="N24" s="84"/>
      <c r="O24" s="84"/>
      <c r="P24" s="84"/>
      <c r="Q24" s="85"/>
      <c r="R24" s="38"/>
    </row>
    <row r="25" spans="1:20" s="42" customFormat="1" ht="30" hidden="1" customHeight="1">
      <c r="A25" s="38"/>
      <c r="B25" s="39"/>
      <c r="C25" s="39"/>
      <c r="D25" s="39"/>
      <c r="E25" s="72"/>
      <c r="F25" s="73"/>
      <c r="G25" s="73"/>
      <c r="H25" s="73"/>
      <c r="I25" s="75"/>
      <c r="J25" s="73"/>
      <c r="K25" s="73"/>
      <c r="L25" s="73"/>
      <c r="M25" s="73"/>
      <c r="N25" s="73"/>
      <c r="O25" s="73"/>
      <c r="P25" s="73"/>
      <c r="Q25" s="85"/>
      <c r="R25" s="38"/>
    </row>
    <row r="26" spans="1:20" s="42" customFormat="1" ht="34.15" customHeight="1">
      <c r="A26" s="38"/>
      <c r="B26" s="360" t="s">
        <v>204</v>
      </c>
      <c r="C26" s="360" t="s">
        <v>205</v>
      </c>
      <c r="D26" s="360" t="s">
        <v>174</v>
      </c>
      <c r="E26" s="360" t="s">
        <v>206</v>
      </c>
      <c r="F26" s="358" t="s">
        <v>162</v>
      </c>
      <c r="G26" s="358"/>
      <c r="H26" s="358"/>
      <c r="I26" s="358"/>
      <c r="J26" s="358"/>
      <c r="K26" s="358" t="s">
        <v>10</v>
      </c>
      <c r="L26" s="358"/>
      <c r="M26" s="358"/>
      <c r="N26" s="358"/>
      <c r="O26" s="358"/>
      <c r="P26" s="358"/>
      <c r="Q26" s="358" t="s">
        <v>176</v>
      </c>
      <c r="R26" s="38"/>
    </row>
    <row r="27" spans="1:20" s="42" customFormat="1" ht="58.15" customHeight="1">
      <c r="A27" s="38"/>
      <c r="B27" s="360"/>
      <c r="C27" s="360"/>
      <c r="D27" s="360"/>
      <c r="E27" s="360"/>
      <c r="F27" s="358" t="s">
        <v>8</v>
      </c>
      <c r="G27" s="359" t="s">
        <v>177</v>
      </c>
      <c r="H27" s="360" t="s">
        <v>178</v>
      </c>
      <c r="I27" s="360"/>
      <c r="J27" s="359" t="s">
        <v>179</v>
      </c>
      <c r="K27" s="358" t="s">
        <v>8</v>
      </c>
      <c r="L27" s="359" t="s">
        <v>180</v>
      </c>
      <c r="M27" s="359" t="s">
        <v>177</v>
      </c>
      <c r="N27" s="360" t="s">
        <v>178</v>
      </c>
      <c r="O27" s="360"/>
      <c r="P27" s="359" t="s">
        <v>179</v>
      </c>
      <c r="Q27" s="358"/>
      <c r="R27" s="38"/>
    </row>
    <row r="28" spans="1:20" s="42" customFormat="1" ht="58.15" customHeight="1">
      <c r="A28" s="38"/>
      <c r="B28" s="360"/>
      <c r="C28" s="360"/>
      <c r="D28" s="360"/>
      <c r="E28" s="360"/>
      <c r="F28" s="358"/>
      <c r="G28" s="359"/>
      <c r="H28" s="39" t="s">
        <v>181</v>
      </c>
      <c r="I28" s="39" t="s">
        <v>182</v>
      </c>
      <c r="J28" s="359"/>
      <c r="K28" s="358"/>
      <c r="L28" s="359"/>
      <c r="M28" s="359"/>
      <c r="N28" s="39" t="s">
        <v>181</v>
      </c>
      <c r="O28" s="39" t="s">
        <v>182</v>
      </c>
      <c r="P28" s="359"/>
      <c r="Q28" s="358"/>
      <c r="R28" s="38"/>
    </row>
    <row r="29" spans="1:20" s="42" customFormat="1" ht="19.5" customHeight="1">
      <c r="A29" s="38"/>
      <c r="B29" s="39">
        <v>1</v>
      </c>
      <c r="C29" s="45">
        <v>2</v>
      </c>
      <c r="D29" s="45">
        <v>3</v>
      </c>
      <c r="E29" s="39">
        <v>4</v>
      </c>
      <c r="F29" s="40">
        <v>5</v>
      </c>
      <c r="G29" s="43">
        <v>6</v>
      </c>
      <c r="H29" s="39">
        <v>7</v>
      </c>
      <c r="I29" s="86">
        <v>8</v>
      </c>
      <c r="J29" s="87">
        <v>9</v>
      </c>
      <c r="K29" s="86">
        <v>10</v>
      </c>
      <c r="L29" s="88">
        <v>11</v>
      </c>
      <c r="M29" s="88">
        <v>12</v>
      </c>
      <c r="N29" s="86">
        <v>13</v>
      </c>
      <c r="O29" s="86">
        <v>14</v>
      </c>
      <c r="P29" s="88">
        <v>15</v>
      </c>
      <c r="Q29" s="41">
        <v>16</v>
      </c>
      <c r="R29" s="38"/>
    </row>
    <row r="30" spans="1:20" s="42" customFormat="1" ht="27" customHeight="1">
      <c r="A30" s="38"/>
      <c r="B30" s="67" t="s">
        <v>207</v>
      </c>
      <c r="C30" s="39">
        <v>1160</v>
      </c>
      <c r="D30" s="67" t="s">
        <v>208</v>
      </c>
      <c r="E30" s="68" t="s">
        <v>209</v>
      </c>
      <c r="F30" s="73">
        <f>G30</f>
        <v>805857</v>
      </c>
      <c r="G30" s="89">
        <f>G31+G32</f>
        <v>805857</v>
      </c>
      <c r="H30" s="89">
        <f>H31+H32</f>
        <v>581216</v>
      </c>
      <c r="I30" s="89">
        <f>I31+I32</f>
        <v>54784</v>
      </c>
      <c r="J30" s="73">
        <v>0</v>
      </c>
      <c r="K30" s="294">
        <v>0</v>
      </c>
      <c r="L30" s="294">
        <v>0</v>
      </c>
      <c r="M30" s="294">
        <v>0</v>
      </c>
      <c r="N30" s="294">
        <v>0</v>
      </c>
      <c r="O30" s="294">
        <v>0</v>
      </c>
      <c r="P30" s="294">
        <v>0</v>
      </c>
      <c r="Q30" s="90">
        <f>K30+F30</f>
        <v>805857</v>
      </c>
      <c r="R30" s="38"/>
    </row>
    <row r="31" spans="1:20" s="94" customFormat="1" ht="27" customHeight="1">
      <c r="A31" s="91"/>
      <c r="B31" s="92"/>
      <c r="C31" s="43"/>
      <c r="D31" s="92"/>
      <c r="E31" s="72" t="str">
        <f>E20</f>
        <v>в т.ч.  за рахунок коштів місцевого бюджету</v>
      </c>
      <c r="F31" s="73">
        <f>G31</f>
        <v>265000</v>
      </c>
      <c r="G31" s="74">
        <v>265000</v>
      </c>
      <c r="H31" s="93">
        <v>178143</v>
      </c>
      <c r="I31" s="74">
        <f>10000+15000</f>
        <v>25000</v>
      </c>
      <c r="J31" s="294">
        <v>0</v>
      </c>
      <c r="K31" s="294">
        <v>0</v>
      </c>
      <c r="L31" s="294">
        <v>0</v>
      </c>
      <c r="M31" s="294">
        <v>0</v>
      </c>
      <c r="N31" s="294">
        <v>0</v>
      </c>
      <c r="O31" s="294">
        <v>0</v>
      </c>
      <c r="P31" s="294">
        <v>0</v>
      </c>
      <c r="Q31" s="85">
        <f>K31+F31</f>
        <v>265000</v>
      </c>
      <c r="R31" s="91"/>
    </row>
    <row r="32" spans="1:20" s="94" customFormat="1" ht="22.5" customHeight="1">
      <c r="A32" s="91"/>
      <c r="B32" s="92"/>
      <c r="C32" s="43"/>
      <c r="D32" s="92"/>
      <c r="E32" s="72" t="s">
        <v>210</v>
      </c>
      <c r="F32" s="80">
        <f>G32</f>
        <v>540857</v>
      </c>
      <c r="G32" s="81">
        <v>540857</v>
      </c>
      <c r="H32" s="305">
        <v>403073</v>
      </c>
      <c r="I32" s="81">
        <v>29784</v>
      </c>
      <c r="J32" s="294">
        <v>0</v>
      </c>
      <c r="K32" s="294">
        <v>0</v>
      </c>
      <c r="L32" s="294">
        <v>0</v>
      </c>
      <c r="M32" s="294">
        <v>0</v>
      </c>
      <c r="N32" s="294">
        <v>0</v>
      </c>
      <c r="O32" s="294">
        <v>0</v>
      </c>
      <c r="P32" s="294">
        <v>0</v>
      </c>
      <c r="Q32" s="294">
        <f>K32+F32</f>
        <v>540857</v>
      </c>
      <c r="R32" s="91"/>
    </row>
    <row r="33" spans="1:19" s="42" customFormat="1" ht="15" hidden="1" customHeight="1">
      <c r="A33" s="38"/>
      <c r="B33" s="67" t="s">
        <v>211</v>
      </c>
      <c r="C33" s="39">
        <v>1200</v>
      </c>
      <c r="D33" s="67" t="s">
        <v>208</v>
      </c>
      <c r="E33" s="68" t="s">
        <v>212</v>
      </c>
      <c r="F33" s="95">
        <f>G33</f>
        <v>0</v>
      </c>
      <c r="G33" s="96">
        <f>G34</f>
        <v>0</v>
      </c>
      <c r="H33" s="97">
        <f>H34</f>
        <v>0</v>
      </c>
      <c r="I33" s="98">
        <f>I34</f>
        <v>0</v>
      </c>
      <c r="J33" s="98">
        <f t="shared" ref="J33:P34" si="5">J34</f>
        <v>0</v>
      </c>
      <c r="K33" s="98">
        <f t="shared" si="5"/>
        <v>0</v>
      </c>
      <c r="L33" s="98">
        <f t="shared" si="5"/>
        <v>0</v>
      </c>
      <c r="M33" s="98">
        <f t="shared" si="5"/>
        <v>0</v>
      </c>
      <c r="N33" s="98">
        <f t="shared" si="5"/>
        <v>0</v>
      </c>
      <c r="O33" s="98">
        <f t="shared" si="5"/>
        <v>0</v>
      </c>
      <c r="P33" s="98">
        <f t="shared" si="5"/>
        <v>0</v>
      </c>
      <c r="Q33" s="71">
        <f>F33+K33</f>
        <v>0</v>
      </c>
      <c r="R33" s="38"/>
    </row>
    <row r="34" spans="1:19" s="42" customFormat="1" ht="13.5" hidden="1" customHeight="1">
      <c r="A34" s="38"/>
      <c r="B34" s="39"/>
      <c r="C34" s="39"/>
      <c r="D34" s="39"/>
      <c r="E34" s="99" t="s">
        <v>213</v>
      </c>
      <c r="F34" s="73">
        <f>G34</f>
        <v>0</v>
      </c>
      <c r="G34" s="100">
        <v>0</v>
      </c>
      <c r="H34" s="101">
        <v>0</v>
      </c>
      <c r="I34" s="98">
        <f>I35</f>
        <v>0</v>
      </c>
      <c r="J34" s="98">
        <f t="shared" si="5"/>
        <v>0</v>
      </c>
      <c r="K34" s="98">
        <f t="shared" si="5"/>
        <v>0</v>
      </c>
      <c r="L34" s="98">
        <f t="shared" si="5"/>
        <v>0</v>
      </c>
      <c r="M34" s="98">
        <f t="shared" si="5"/>
        <v>0</v>
      </c>
      <c r="N34" s="98">
        <f t="shared" si="5"/>
        <v>0</v>
      </c>
      <c r="O34" s="98">
        <f t="shared" si="5"/>
        <v>0</v>
      </c>
      <c r="P34" s="98">
        <f t="shared" si="5"/>
        <v>0</v>
      </c>
      <c r="Q34" s="71">
        <f>F34+K34</f>
        <v>0</v>
      </c>
      <c r="R34" s="38"/>
    </row>
    <row r="35" spans="1:19" s="42" customFormat="1" ht="16.149999999999999" customHeight="1">
      <c r="A35" s="38"/>
      <c r="B35" s="40"/>
      <c r="C35" s="40">
        <v>2000</v>
      </c>
      <c r="D35" s="40"/>
      <c r="E35" s="102" t="s">
        <v>214</v>
      </c>
      <c r="F35" s="103">
        <f>F36+F39</f>
        <v>1375000</v>
      </c>
      <c r="G35" s="299">
        <f t="shared" ref="G35:Q35" si="6">G36+G39</f>
        <v>1375000</v>
      </c>
      <c r="H35" s="299">
        <f t="shared" si="6"/>
        <v>0</v>
      </c>
      <c r="I35" s="299">
        <f t="shared" si="6"/>
        <v>0</v>
      </c>
      <c r="J35" s="299">
        <f t="shared" si="6"/>
        <v>0</v>
      </c>
      <c r="K35" s="299">
        <f t="shared" si="6"/>
        <v>0</v>
      </c>
      <c r="L35" s="299">
        <f t="shared" si="6"/>
        <v>0</v>
      </c>
      <c r="M35" s="299">
        <f t="shared" si="6"/>
        <v>0</v>
      </c>
      <c r="N35" s="299">
        <f t="shared" si="6"/>
        <v>0</v>
      </c>
      <c r="O35" s="299">
        <f t="shared" si="6"/>
        <v>0</v>
      </c>
      <c r="P35" s="299">
        <f t="shared" si="6"/>
        <v>0</v>
      </c>
      <c r="Q35" s="299">
        <f t="shared" si="6"/>
        <v>1375000</v>
      </c>
      <c r="R35" s="38"/>
    </row>
    <row r="36" spans="1:19" s="42" customFormat="1" ht="42.75" customHeight="1">
      <c r="A36" s="38"/>
      <c r="B36" s="67" t="s">
        <v>215</v>
      </c>
      <c r="C36" s="39">
        <v>2111</v>
      </c>
      <c r="D36" s="39" t="s">
        <v>216</v>
      </c>
      <c r="E36" s="68" t="s">
        <v>217</v>
      </c>
      <c r="F36" s="69">
        <f>G36</f>
        <v>1175000</v>
      </c>
      <c r="G36" s="69">
        <f>G37+G38</f>
        <v>1175000</v>
      </c>
      <c r="H36" s="69">
        <f t="shared" ref="H36:M36" si="7">H37</f>
        <v>0</v>
      </c>
      <c r="I36" s="69">
        <f t="shared" si="7"/>
        <v>0</v>
      </c>
      <c r="J36" s="69">
        <f t="shared" si="7"/>
        <v>0</v>
      </c>
      <c r="K36" s="69">
        <f t="shared" si="7"/>
        <v>0</v>
      </c>
      <c r="L36" s="69">
        <f t="shared" si="7"/>
        <v>0</v>
      </c>
      <c r="M36" s="69">
        <f t="shared" si="7"/>
        <v>0</v>
      </c>
      <c r="N36" s="69">
        <f t="shared" ref="N36:P36" si="8">N37</f>
        <v>0</v>
      </c>
      <c r="O36" s="69">
        <f t="shared" si="8"/>
        <v>0</v>
      </c>
      <c r="P36" s="69">
        <f t="shared" si="8"/>
        <v>0</v>
      </c>
      <c r="Q36" s="71">
        <f t="shared" ref="Q36:Q39" si="9">F36+K36</f>
        <v>1175000</v>
      </c>
      <c r="R36" s="38"/>
    </row>
    <row r="37" spans="1:19" s="42" customFormat="1" ht="27" customHeight="1">
      <c r="A37" s="38"/>
      <c r="B37" s="39"/>
      <c r="C37" s="39"/>
      <c r="D37" s="39"/>
      <c r="E37" s="72" t="s">
        <v>197</v>
      </c>
      <c r="F37" s="73">
        <f>G37</f>
        <v>1125000</v>
      </c>
      <c r="G37" s="74">
        <v>1125000</v>
      </c>
      <c r="H37" s="73">
        <v>0</v>
      </c>
      <c r="I37" s="73">
        <v>0</v>
      </c>
      <c r="J37" s="75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6">
        <f t="shared" si="9"/>
        <v>1125000</v>
      </c>
      <c r="R37" s="38"/>
    </row>
    <row r="38" spans="1:19" s="108" customFormat="1" ht="79.5" customHeight="1">
      <c r="A38" s="104"/>
      <c r="B38" s="105"/>
      <c r="C38" s="105"/>
      <c r="D38" s="105"/>
      <c r="E38" s="79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38" s="80">
        <f>G38</f>
        <v>50000</v>
      </c>
      <c r="G38" s="81">
        <v>50000</v>
      </c>
      <c r="H38" s="80">
        <v>0</v>
      </c>
      <c r="I38" s="80">
        <v>0</v>
      </c>
      <c r="J38" s="106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107">
        <f t="shared" si="9"/>
        <v>50000</v>
      </c>
      <c r="R38" s="104"/>
    </row>
    <row r="39" spans="1:19" s="108" customFormat="1" ht="21" customHeight="1">
      <c r="A39" s="104"/>
      <c r="B39" s="109" t="s">
        <v>218</v>
      </c>
      <c r="C39" s="105">
        <v>2144</v>
      </c>
      <c r="D39" s="109" t="s">
        <v>219</v>
      </c>
      <c r="E39" s="110" t="s">
        <v>220</v>
      </c>
      <c r="F39" s="80">
        <f>G39</f>
        <v>200000</v>
      </c>
      <c r="G39" s="81">
        <v>200000</v>
      </c>
      <c r="H39" s="302">
        <v>0</v>
      </c>
      <c r="I39" s="302">
        <v>0</v>
      </c>
      <c r="J39" s="307">
        <v>0</v>
      </c>
      <c r="K39" s="302">
        <v>0</v>
      </c>
      <c r="L39" s="302">
        <v>0</v>
      </c>
      <c r="M39" s="302">
        <v>0</v>
      </c>
      <c r="N39" s="302">
        <v>0</v>
      </c>
      <c r="O39" s="302">
        <v>0</v>
      </c>
      <c r="P39" s="302">
        <v>0</v>
      </c>
      <c r="Q39" s="107">
        <f t="shared" si="9"/>
        <v>200000</v>
      </c>
      <c r="R39" s="104"/>
    </row>
    <row r="40" spans="1:19" s="115" customFormat="1" ht="30" customHeight="1">
      <c r="A40" s="111"/>
      <c r="B40" s="112"/>
      <c r="C40" s="113">
        <v>3000</v>
      </c>
      <c r="D40" s="113"/>
      <c r="E40" s="102" t="s">
        <v>221</v>
      </c>
      <c r="F40" s="114">
        <f t="shared" ref="F40:Q40" si="10">F42+F43+F41+F53+F56+F57+F54+F44+F46</f>
        <v>3204254</v>
      </c>
      <c r="G40" s="114">
        <f t="shared" si="10"/>
        <v>3204254</v>
      </c>
      <c r="H40" s="114">
        <f t="shared" si="10"/>
        <v>1813000</v>
      </c>
      <c r="I40" s="114">
        <f t="shared" si="10"/>
        <v>30000</v>
      </c>
      <c r="J40" s="114">
        <f t="shared" si="10"/>
        <v>0</v>
      </c>
      <c r="K40" s="114">
        <f t="shared" si="10"/>
        <v>2000</v>
      </c>
      <c r="L40" s="114">
        <f t="shared" si="10"/>
        <v>0</v>
      </c>
      <c r="M40" s="114">
        <f t="shared" si="10"/>
        <v>2000</v>
      </c>
      <c r="N40" s="114">
        <f t="shared" si="10"/>
        <v>0</v>
      </c>
      <c r="O40" s="114">
        <f t="shared" si="10"/>
        <v>0</v>
      </c>
      <c r="P40" s="114">
        <f t="shared" si="10"/>
        <v>0</v>
      </c>
      <c r="Q40" s="114">
        <f t="shared" si="10"/>
        <v>3206254</v>
      </c>
      <c r="R40" s="114" t="e">
        <f>#REF!+R53+#REF!+R54+R44+R46</f>
        <v>#REF!</v>
      </c>
      <c r="S40" s="114" t="e">
        <f>#REF!+S53+#REF!+S54+S44+S46</f>
        <v>#REF!</v>
      </c>
    </row>
    <row r="41" spans="1:19" s="42" customFormat="1" ht="23.45" customHeight="1">
      <c r="A41" s="38"/>
      <c r="B41" s="67" t="s">
        <v>222</v>
      </c>
      <c r="C41" s="67" t="s">
        <v>223</v>
      </c>
      <c r="D41" s="67" t="s">
        <v>224</v>
      </c>
      <c r="E41" s="68" t="s">
        <v>225</v>
      </c>
      <c r="F41" s="73">
        <f t="shared" ref="F41:F53" si="11">G41</f>
        <v>18000</v>
      </c>
      <c r="G41" s="74">
        <v>18000</v>
      </c>
      <c r="H41" s="73">
        <v>0</v>
      </c>
      <c r="I41" s="73">
        <v>0</v>
      </c>
      <c r="J41" s="75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1">
        <f t="shared" ref="Q41:Q55" si="12">F41+K41</f>
        <v>18000</v>
      </c>
      <c r="R41" s="38"/>
    </row>
    <row r="42" spans="1:19" s="42" customFormat="1" ht="34.5" customHeight="1">
      <c r="A42" s="38"/>
      <c r="B42" s="67" t="s">
        <v>226</v>
      </c>
      <c r="C42" s="67" t="s">
        <v>227</v>
      </c>
      <c r="D42" s="67" t="s">
        <v>224</v>
      </c>
      <c r="E42" s="68" t="s">
        <v>228</v>
      </c>
      <c r="F42" s="73">
        <f t="shared" si="11"/>
        <v>200000</v>
      </c>
      <c r="G42" s="74">
        <v>200000</v>
      </c>
      <c r="H42" s="73">
        <v>0</v>
      </c>
      <c r="I42" s="73">
        <v>0</v>
      </c>
      <c r="J42" s="75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1">
        <f t="shared" si="12"/>
        <v>200000</v>
      </c>
      <c r="R42" s="38"/>
    </row>
    <row r="43" spans="1:19" s="42" customFormat="1" ht="48.75" customHeight="1">
      <c r="A43" s="38"/>
      <c r="B43" s="67" t="s">
        <v>229</v>
      </c>
      <c r="C43" s="67" t="s">
        <v>230</v>
      </c>
      <c r="D43" s="67" t="s">
        <v>224</v>
      </c>
      <c r="E43" s="58" t="s">
        <v>231</v>
      </c>
      <c r="F43" s="73">
        <f t="shared" si="11"/>
        <v>70400</v>
      </c>
      <c r="G43" s="74">
        <v>70400</v>
      </c>
      <c r="H43" s="73">
        <v>0</v>
      </c>
      <c r="I43" s="73">
        <v>0</v>
      </c>
      <c r="J43" s="75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1">
        <f t="shared" si="12"/>
        <v>70400</v>
      </c>
      <c r="R43" s="38"/>
    </row>
    <row r="44" spans="1:19" s="42" customFormat="1" ht="38.25" customHeight="1">
      <c r="A44" s="38"/>
      <c r="B44" s="67" t="s">
        <v>232</v>
      </c>
      <c r="C44" s="67" t="s">
        <v>233</v>
      </c>
      <c r="D44" s="67" t="s">
        <v>224</v>
      </c>
      <c r="E44" s="58" t="s">
        <v>234</v>
      </c>
      <c r="F44" s="73">
        <f t="shared" si="11"/>
        <v>88088</v>
      </c>
      <c r="G44" s="89">
        <f>G45</f>
        <v>88088</v>
      </c>
      <c r="H44" s="73">
        <v>0</v>
      </c>
      <c r="I44" s="73">
        <v>0</v>
      </c>
      <c r="J44" s="75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1">
        <f t="shared" si="12"/>
        <v>88088</v>
      </c>
      <c r="R44" s="38"/>
    </row>
    <row r="45" spans="1:19" s="42" customFormat="1" ht="33" customHeight="1">
      <c r="A45" s="38"/>
      <c r="B45" s="67"/>
      <c r="C45" s="67"/>
      <c r="D45" s="67"/>
      <c r="E45" s="116" t="str">
        <f>E32</f>
        <v>в. т.ч.  за рахунок субвенції з інших місцевих бюджетів</v>
      </c>
      <c r="F45" s="73">
        <f t="shared" si="11"/>
        <v>88088</v>
      </c>
      <c r="G45" s="74">
        <v>88088</v>
      </c>
      <c r="H45" s="73">
        <v>0</v>
      </c>
      <c r="I45" s="73">
        <v>0</v>
      </c>
      <c r="J45" s="75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1">
        <f t="shared" si="12"/>
        <v>88088</v>
      </c>
      <c r="R45" s="38"/>
    </row>
    <row r="46" spans="1:19" s="42" customFormat="1" ht="33" customHeight="1">
      <c r="A46" s="38"/>
      <c r="B46" s="67" t="s">
        <v>235</v>
      </c>
      <c r="C46" s="67" t="s">
        <v>236</v>
      </c>
      <c r="D46" s="67" t="s">
        <v>224</v>
      </c>
      <c r="E46" s="58" t="s">
        <v>237</v>
      </c>
      <c r="F46" s="73">
        <f t="shared" si="11"/>
        <v>68436</v>
      </c>
      <c r="G46" s="89">
        <f>G48+G47</f>
        <v>68436</v>
      </c>
      <c r="H46" s="73">
        <v>0</v>
      </c>
      <c r="I46" s="73">
        <v>0</v>
      </c>
      <c r="J46" s="75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1">
        <f t="shared" si="12"/>
        <v>68436</v>
      </c>
      <c r="R46" s="38"/>
    </row>
    <row r="47" spans="1:19" s="42" customFormat="1" ht="33" customHeight="1">
      <c r="A47" s="282"/>
      <c r="B47" s="296"/>
      <c r="C47" s="296"/>
      <c r="D47" s="296"/>
      <c r="E47" s="293" t="s">
        <v>197</v>
      </c>
      <c r="F47" s="294">
        <f t="shared" si="11"/>
        <v>60000</v>
      </c>
      <c r="G47" s="74">
        <v>60000</v>
      </c>
      <c r="H47" s="294">
        <v>0</v>
      </c>
      <c r="I47" s="294">
        <v>0</v>
      </c>
      <c r="J47" s="295">
        <v>0</v>
      </c>
      <c r="K47" s="294">
        <v>0</v>
      </c>
      <c r="L47" s="294">
        <v>0</v>
      </c>
      <c r="M47" s="294">
        <v>0</v>
      </c>
      <c r="N47" s="294">
        <v>0</v>
      </c>
      <c r="O47" s="294">
        <v>0</v>
      </c>
      <c r="P47" s="294">
        <v>0</v>
      </c>
      <c r="Q47" s="292">
        <f t="shared" ref="Q47" si="13">F47+K47</f>
        <v>60000</v>
      </c>
      <c r="R47" s="282"/>
    </row>
    <row r="48" spans="1:19" s="42" customFormat="1" ht="27.75" customHeight="1">
      <c r="A48" s="38"/>
      <c r="B48" s="67"/>
      <c r="C48" s="67"/>
      <c r="D48" s="67"/>
      <c r="E48" s="116" t="str">
        <f>E45</f>
        <v>в. т.ч.  за рахунок субвенції з інших місцевих бюджетів</v>
      </c>
      <c r="F48" s="73">
        <f t="shared" si="11"/>
        <v>8436</v>
      </c>
      <c r="G48" s="74">
        <v>8436</v>
      </c>
      <c r="H48" s="73">
        <v>0</v>
      </c>
      <c r="I48" s="73">
        <v>0</v>
      </c>
      <c r="J48" s="75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1">
        <f t="shared" si="12"/>
        <v>8436</v>
      </c>
      <c r="R48" s="38"/>
    </row>
    <row r="49" spans="1:18" s="42" customFormat="1" ht="34.15" customHeight="1">
      <c r="A49" s="282"/>
      <c r="B49" s="360" t="s">
        <v>204</v>
      </c>
      <c r="C49" s="360" t="s">
        <v>205</v>
      </c>
      <c r="D49" s="360" t="s">
        <v>174</v>
      </c>
      <c r="E49" s="360" t="s">
        <v>206</v>
      </c>
      <c r="F49" s="358" t="s">
        <v>162</v>
      </c>
      <c r="G49" s="358"/>
      <c r="H49" s="358"/>
      <c r="I49" s="358"/>
      <c r="J49" s="358"/>
      <c r="K49" s="358" t="s">
        <v>10</v>
      </c>
      <c r="L49" s="358"/>
      <c r="M49" s="358"/>
      <c r="N49" s="358"/>
      <c r="O49" s="358"/>
      <c r="P49" s="358"/>
      <c r="Q49" s="358" t="s">
        <v>176</v>
      </c>
      <c r="R49" s="282"/>
    </row>
    <row r="50" spans="1:18" s="42" customFormat="1" ht="58.15" customHeight="1">
      <c r="A50" s="282"/>
      <c r="B50" s="360"/>
      <c r="C50" s="360"/>
      <c r="D50" s="360"/>
      <c r="E50" s="360"/>
      <c r="F50" s="358" t="s">
        <v>8</v>
      </c>
      <c r="G50" s="359" t="s">
        <v>177</v>
      </c>
      <c r="H50" s="360" t="s">
        <v>178</v>
      </c>
      <c r="I50" s="360"/>
      <c r="J50" s="359" t="s">
        <v>179</v>
      </c>
      <c r="K50" s="358" t="s">
        <v>8</v>
      </c>
      <c r="L50" s="359" t="s">
        <v>180</v>
      </c>
      <c r="M50" s="359" t="s">
        <v>177</v>
      </c>
      <c r="N50" s="360" t="s">
        <v>178</v>
      </c>
      <c r="O50" s="360"/>
      <c r="P50" s="359" t="s">
        <v>179</v>
      </c>
      <c r="Q50" s="358"/>
      <c r="R50" s="282"/>
    </row>
    <row r="51" spans="1:18" s="42" customFormat="1" ht="58.15" customHeight="1">
      <c r="A51" s="282"/>
      <c r="B51" s="360"/>
      <c r="C51" s="360"/>
      <c r="D51" s="360"/>
      <c r="E51" s="360"/>
      <c r="F51" s="358"/>
      <c r="G51" s="359"/>
      <c r="H51" s="331" t="s">
        <v>181</v>
      </c>
      <c r="I51" s="331" t="s">
        <v>182</v>
      </c>
      <c r="J51" s="359"/>
      <c r="K51" s="358"/>
      <c r="L51" s="359"/>
      <c r="M51" s="359"/>
      <c r="N51" s="331" t="s">
        <v>181</v>
      </c>
      <c r="O51" s="331" t="s">
        <v>182</v>
      </c>
      <c r="P51" s="359"/>
      <c r="Q51" s="358"/>
      <c r="R51" s="282"/>
    </row>
    <row r="52" spans="1:18" s="42" customFormat="1" ht="19.5" customHeight="1">
      <c r="A52" s="282"/>
      <c r="B52" s="331">
        <v>1</v>
      </c>
      <c r="C52" s="45">
        <v>2</v>
      </c>
      <c r="D52" s="45">
        <v>3</v>
      </c>
      <c r="E52" s="331">
        <v>4</v>
      </c>
      <c r="F52" s="328">
        <v>5</v>
      </c>
      <c r="G52" s="330">
        <v>6</v>
      </c>
      <c r="H52" s="331">
        <v>7</v>
      </c>
      <c r="I52" s="86">
        <v>8</v>
      </c>
      <c r="J52" s="87">
        <v>9</v>
      </c>
      <c r="K52" s="86">
        <v>10</v>
      </c>
      <c r="L52" s="88">
        <v>11</v>
      </c>
      <c r="M52" s="88">
        <v>12</v>
      </c>
      <c r="N52" s="86">
        <v>13</v>
      </c>
      <c r="O52" s="86">
        <v>14</v>
      </c>
      <c r="P52" s="88">
        <v>15</v>
      </c>
      <c r="Q52" s="329">
        <v>16</v>
      </c>
      <c r="R52" s="282"/>
    </row>
    <row r="53" spans="1:18" s="42" customFormat="1" ht="59.1" customHeight="1">
      <c r="A53" s="38"/>
      <c r="B53" s="39" t="s">
        <v>238</v>
      </c>
      <c r="C53" s="39" t="s">
        <v>239</v>
      </c>
      <c r="D53" s="39" t="s">
        <v>194</v>
      </c>
      <c r="E53" s="58" t="s">
        <v>240</v>
      </c>
      <c r="F53" s="59">
        <f t="shared" si="11"/>
        <v>500000</v>
      </c>
      <c r="G53" s="60">
        <v>500000</v>
      </c>
      <c r="H53" s="117">
        <v>0</v>
      </c>
      <c r="I53" s="118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69">
        <f t="shared" si="12"/>
        <v>500000</v>
      </c>
      <c r="R53" s="38"/>
    </row>
    <row r="54" spans="1:18" s="42" customFormat="1" ht="45" customHeight="1">
      <c r="A54" s="38"/>
      <c r="B54" s="67" t="s">
        <v>241</v>
      </c>
      <c r="C54" s="39">
        <v>3171</v>
      </c>
      <c r="D54" s="39">
        <v>1010</v>
      </c>
      <c r="E54" s="58" t="s">
        <v>242</v>
      </c>
      <c r="F54" s="59">
        <f>F55</f>
        <v>4380</v>
      </c>
      <c r="G54" s="119">
        <f>G55</f>
        <v>4380</v>
      </c>
      <c r="H54" s="117">
        <v>0</v>
      </c>
      <c r="I54" s="118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69">
        <f t="shared" si="12"/>
        <v>4380</v>
      </c>
      <c r="R54" s="38"/>
    </row>
    <row r="55" spans="1:18" s="94" customFormat="1" ht="33.75" customHeight="1">
      <c r="A55" s="91"/>
      <c r="B55" s="43"/>
      <c r="C55" s="43"/>
      <c r="D55" s="43"/>
      <c r="E55" s="116" t="str">
        <f>E45</f>
        <v>в. т.ч.  за рахунок субвенції з інших місцевих бюджетів</v>
      </c>
      <c r="F55" s="120">
        <f>G55</f>
        <v>4380</v>
      </c>
      <c r="G55" s="121">
        <v>4380</v>
      </c>
      <c r="H55" s="117">
        <v>0</v>
      </c>
      <c r="I55" s="118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122">
        <f t="shared" si="12"/>
        <v>4380</v>
      </c>
      <c r="R55" s="91"/>
    </row>
    <row r="56" spans="1:18" s="42" customFormat="1" ht="28.15" customHeight="1">
      <c r="A56" s="38"/>
      <c r="B56" s="67" t="s">
        <v>243</v>
      </c>
      <c r="C56" s="39">
        <v>3241</v>
      </c>
      <c r="D56" s="123">
        <v>1090</v>
      </c>
      <c r="E56" s="68" t="s">
        <v>244</v>
      </c>
      <c r="F56" s="69">
        <f>G56</f>
        <v>2204950</v>
      </c>
      <c r="G56" s="100">
        <v>2204950</v>
      </c>
      <c r="H56" s="124">
        <v>1813000</v>
      </c>
      <c r="I56" s="124">
        <v>30000</v>
      </c>
      <c r="J56" s="70">
        <v>0</v>
      </c>
      <c r="K56" s="69">
        <f>M56</f>
        <v>2000</v>
      </c>
      <c r="L56" s="69">
        <v>0</v>
      </c>
      <c r="M56" s="124">
        <v>2000</v>
      </c>
      <c r="N56" s="69">
        <v>0</v>
      </c>
      <c r="O56" s="69">
        <v>0</v>
      </c>
      <c r="P56" s="69">
        <v>0</v>
      </c>
      <c r="Q56" s="71">
        <f>F56+K56</f>
        <v>2206950</v>
      </c>
      <c r="R56" s="38"/>
    </row>
    <row r="57" spans="1:18" s="42" customFormat="1" ht="25.5" customHeight="1">
      <c r="A57" s="38"/>
      <c r="B57" s="67" t="s">
        <v>245</v>
      </c>
      <c r="C57" s="39">
        <v>3242</v>
      </c>
      <c r="D57" s="39" t="s">
        <v>246</v>
      </c>
      <c r="E57" s="68" t="s">
        <v>247</v>
      </c>
      <c r="F57" s="69">
        <f>G57</f>
        <v>50000</v>
      </c>
      <c r="G57" s="124">
        <v>50000</v>
      </c>
      <c r="H57" s="69">
        <v>0</v>
      </c>
      <c r="I57" s="69">
        <v>0</v>
      </c>
      <c r="J57" s="70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71">
        <f>F57+K57</f>
        <v>50000</v>
      </c>
      <c r="R57" s="38"/>
    </row>
    <row r="58" spans="1:18" s="42" customFormat="1" ht="18" customHeight="1">
      <c r="A58" s="38"/>
      <c r="B58" s="125"/>
      <c r="C58" s="40">
        <v>4000</v>
      </c>
      <c r="D58" s="40"/>
      <c r="E58" s="56" t="s">
        <v>248</v>
      </c>
      <c r="F58" s="57">
        <f t="shared" ref="F58:Q58" si="14">F59+F60+F61</f>
        <v>3808700</v>
      </c>
      <c r="G58" s="285">
        <f t="shared" si="14"/>
        <v>3808700</v>
      </c>
      <c r="H58" s="285">
        <f t="shared" si="14"/>
        <v>2135000</v>
      </c>
      <c r="I58" s="285">
        <f t="shared" si="14"/>
        <v>1098000</v>
      </c>
      <c r="J58" s="285">
        <f t="shared" si="14"/>
        <v>0</v>
      </c>
      <c r="K58" s="285">
        <f t="shared" si="14"/>
        <v>46000</v>
      </c>
      <c r="L58" s="285">
        <f t="shared" si="14"/>
        <v>0</v>
      </c>
      <c r="M58" s="285">
        <f t="shared" si="14"/>
        <v>46000</v>
      </c>
      <c r="N58" s="285">
        <f t="shared" si="14"/>
        <v>1000</v>
      </c>
      <c r="O58" s="285">
        <f t="shared" si="14"/>
        <v>0</v>
      </c>
      <c r="P58" s="285">
        <f t="shared" si="14"/>
        <v>0</v>
      </c>
      <c r="Q58" s="285">
        <f t="shared" si="14"/>
        <v>3854700</v>
      </c>
      <c r="R58" s="38"/>
    </row>
    <row r="59" spans="1:18" s="42" customFormat="1" ht="20.45" customHeight="1">
      <c r="A59" s="38"/>
      <c r="B59" s="67" t="s">
        <v>249</v>
      </c>
      <c r="C59" s="105">
        <v>4030</v>
      </c>
      <c r="D59" s="67" t="s">
        <v>250</v>
      </c>
      <c r="E59" s="68" t="s">
        <v>251</v>
      </c>
      <c r="F59" s="69">
        <f>G59</f>
        <v>394200</v>
      </c>
      <c r="G59" s="124">
        <v>394200</v>
      </c>
      <c r="H59" s="124">
        <v>260000</v>
      </c>
      <c r="I59" s="124">
        <f>3000+35000+35000</f>
        <v>73000</v>
      </c>
      <c r="J59" s="70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71">
        <f>F59+K59</f>
        <v>394200</v>
      </c>
      <c r="R59" s="38"/>
    </row>
    <row r="60" spans="1:18" s="42" customFormat="1" ht="25.5" customHeight="1">
      <c r="A60" s="38"/>
      <c r="B60" s="67" t="s">
        <v>252</v>
      </c>
      <c r="C60" s="105">
        <v>4060</v>
      </c>
      <c r="D60" s="39" t="s">
        <v>253</v>
      </c>
      <c r="E60" s="68" t="s">
        <v>254</v>
      </c>
      <c r="F60" s="291">
        <f>G60</f>
        <v>3412500</v>
      </c>
      <c r="G60" s="124">
        <v>3412500</v>
      </c>
      <c r="H60" s="124">
        <v>1875000</v>
      </c>
      <c r="I60" s="124">
        <f>20000+705000+300000</f>
        <v>1025000</v>
      </c>
      <c r="J60" s="70">
        <v>0</v>
      </c>
      <c r="K60" s="291">
        <f>M60+L60</f>
        <v>46000</v>
      </c>
      <c r="L60" s="291">
        <v>0</v>
      </c>
      <c r="M60" s="124">
        <v>46000</v>
      </c>
      <c r="N60" s="124">
        <v>1000</v>
      </c>
      <c r="O60" s="291">
        <v>0</v>
      </c>
      <c r="P60" s="291">
        <v>0</v>
      </c>
      <c r="Q60" s="292">
        <f>F60+K60</f>
        <v>3458500</v>
      </c>
      <c r="R60" s="38"/>
    </row>
    <row r="61" spans="1:18" s="42" customFormat="1" ht="25.5" customHeight="1">
      <c r="A61" s="38"/>
      <c r="B61" s="109" t="s">
        <v>255</v>
      </c>
      <c r="C61" s="105">
        <v>4082</v>
      </c>
      <c r="D61" s="109" t="s">
        <v>256</v>
      </c>
      <c r="E61" s="110" t="s">
        <v>257</v>
      </c>
      <c r="F61" s="69">
        <f>G61</f>
        <v>2000</v>
      </c>
      <c r="G61" s="124">
        <v>2000</v>
      </c>
      <c r="H61" s="69">
        <v>0</v>
      </c>
      <c r="I61" s="69">
        <v>0</v>
      </c>
      <c r="J61" s="70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71">
        <f>F61+K61</f>
        <v>2000</v>
      </c>
      <c r="R61" s="38"/>
    </row>
    <row r="62" spans="1:18" s="42" customFormat="1" ht="18" customHeight="1">
      <c r="A62" s="38"/>
      <c r="B62" s="126"/>
      <c r="C62" s="127">
        <v>5000</v>
      </c>
      <c r="D62" s="126"/>
      <c r="E62" s="128" t="s">
        <v>258</v>
      </c>
      <c r="F62" s="57">
        <f>F63</f>
        <v>29000</v>
      </c>
      <c r="G62" s="285">
        <f t="shared" ref="G62:Q62" si="15">G63</f>
        <v>29000</v>
      </c>
      <c r="H62" s="285">
        <f t="shared" si="15"/>
        <v>0</v>
      </c>
      <c r="I62" s="285">
        <f t="shared" si="15"/>
        <v>0</v>
      </c>
      <c r="J62" s="285">
        <f t="shared" si="15"/>
        <v>0</v>
      </c>
      <c r="K62" s="285">
        <f t="shared" si="15"/>
        <v>0</v>
      </c>
      <c r="L62" s="285">
        <f t="shared" si="15"/>
        <v>0</v>
      </c>
      <c r="M62" s="285">
        <f t="shared" si="15"/>
        <v>0</v>
      </c>
      <c r="N62" s="285">
        <f t="shared" si="15"/>
        <v>0</v>
      </c>
      <c r="O62" s="285">
        <f t="shared" si="15"/>
        <v>0</v>
      </c>
      <c r="P62" s="285">
        <f t="shared" si="15"/>
        <v>0</v>
      </c>
      <c r="Q62" s="285">
        <f t="shared" si="15"/>
        <v>29000</v>
      </c>
      <c r="R62" s="38"/>
    </row>
    <row r="63" spans="1:18" s="42" customFormat="1" ht="34.5" customHeight="1">
      <c r="A63" s="38"/>
      <c r="B63" s="67" t="s">
        <v>259</v>
      </c>
      <c r="C63" s="39">
        <v>5062</v>
      </c>
      <c r="D63" s="129" t="s">
        <v>260</v>
      </c>
      <c r="E63" s="68" t="s">
        <v>261</v>
      </c>
      <c r="F63" s="69">
        <f>G63</f>
        <v>29000</v>
      </c>
      <c r="G63" s="124">
        <v>29000</v>
      </c>
      <c r="H63" s="69">
        <v>0</v>
      </c>
      <c r="I63" s="69">
        <v>0</v>
      </c>
      <c r="J63" s="70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71">
        <f>F63+K63</f>
        <v>29000</v>
      </c>
      <c r="R63" s="38"/>
    </row>
    <row r="64" spans="1:18" s="42" customFormat="1" ht="20.45" customHeight="1">
      <c r="A64" s="38"/>
      <c r="B64" s="125"/>
      <c r="C64" s="40">
        <v>6000</v>
      </c>
      <c r="D64" s="54"/>
      <c r="E64" s="56" t="s">
        <v>262</v>
      </c>
      <c r="F64" s="57">
        <f t="shared" ref="F64:Q64" si="16">F65+F66</f>
        <v>2008000</v>
      </c>
      <c r="G64" s="57">
        <f t="shared" si="16"/>
        <v>2008000</v>
      </c>
      <c r="H64" s="57">
        <f t="shared" si="16"/>
        <v>0</v>
      </c>
      <c r="I64" s="57">
        <f t="shared" si="16"/>
        <v>1208000</v>
      </c>
      <c r="J64" s="57">
        <f t="shared" si="16"/>
        <v>0</v>
      </c>
      <c r="K64" s="57">
        <f t="shared" si="16"/>
        <v>0</v>
      </c>
      <c r="L64" s="57">
        <f t="shared" si="16"/>
        <v>0</v>
      </c>
      <c r="M64" s="57">
        <f t="shared" si="16"/>
        <v>0</v>
      </c>
      <c r="N64" s="57">
        <f t="shared" si="16"/>
        <v>0</v>
      </c>
      <c r="O64" s="57">
        <f t="shared" si="16"/>
        <v>0</v>
      </c>
      <c r="P64" s="57">
        <f t="shared" si="16"/>
        <v>0</v>
      </c>
      <c r="Q64" s="57">
        <f t="shared" si="16"/>
        <v>2008000</v>
      </c>
      <c r="R64" s="38"/>
    </row>
    <row r="65" spans="1:1025" s="42" customFormat="1" ht="25.5" customHeight="1">
      <c r="A65" s="38"/>
      <c r="B65" s="67" t="s">
        <v>263</v>
      </c>
      <c r="C65" s="67" t="s">
        <v>264</v>
      </c>
      <c r="D65" s="129" t="s">
        <v>265</v>
      </c>
      <c r="E65" s="68" t="s">
        <v>266</v>
      </c>
      <c r="F65" s="69">
        <f>G65</f>
        <v>600000</v>
      </c>
      <c r="G65" s="124">
        <v>600000</v>
      </c>
      <c r="H65" s="69">
        <v>0</v>
      </c>
      <c r="I65" s="69">
        <v>0</v>
      </c>
      <c r="J65" s="70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71">
        <f>F65+K65</f>
        <v>600000</v>
      </c>
      <c r="R65" s="130"/>
      <c r="S65" s="130"/>
    </row>
    <row r="66" spans="1:1025" s="42" customFormat="1" ht="25.5" customHeight="1">
      <c r="A66" s="38"/>
      <c r="B66" s="67" t="s">
        <v>267</v>
      </c>
      <c r="C66" s="67" t="s">
        <v>268</v>
      </c>
      <c r="D66" s="67" t="s">
        <v>265</v>
      </c>
      <c r="E66" s="68" t="s">
        <v>269</v>
      </c>
      <c r="F66" s="69">
        <f>G66</f>
        <v>1408000</v>
      </c>
      <c r="G66" s="124">
        <v>1408000</v>
      </c>
      <c r="H66" s="124">
        <v>0</v>
      </c>
      <c r="I66" s="124">
        <v>1208000</v>
      </c>
      <c r="J66" s="70">
        <v>0</v>
      </c>
      <c r="K66" s="69">
        <f>L66</f>
        <v>0</v>
      </c>
      <c r="L66" s="69">
        <v>0</v>
      </c>
      <c r="M66" s="69">
        <v>0</v>
      </c>
      <c r="N66" s="69">
        <v>0</v>
      </c>
      <c r="O66" s="69">
        <v>0</v>
      </c>
      <c r="P66" s="69">
        <f>L66</f>
        <v>0</v>
      </c>
      <c r="Q66" s="71">
        <f>F66+K66</f>
        <v>1408000</v>
      </c>
      <c r="R66" s="38"/>
    </row>
    <row r="67" spans="1:1025" s="134" customFormat="1" ht="25.5" customHeight="1">
      <c r="A67" s="300"/>
      <c r="B67" s="301"/>
      <c r="C67" s="301" t="s">
        <v>465</v>
      </c>
      <c r="D67" s="301"/>
      <c r="E67" s="284" t="s">
        <v>466</v>
      </c>
      <c r="F67" s="285">
        <f>F68+F69+F70+F71</f>
        <v>300000</v>
      </c>
      <c r="G67" s="285">
        <f t="shared" ref="G67:Q67" si="17">G68+G69+G70+G71</f>
        <v>300000</v>
      </c>
      <c r="H67" s="285">
        <f t="shared" si="17"/>
        <v>0</v>
      </c>
      <c r="I67" s="285">
        <f t="shared" si="17"/>
        <v>0</v>
      </c>
      <c r="J67" s="285">
        <f t="shared" si="17"/>
        <v>0</v>
      </c>
      <c r="K67" s="285">
        <f t="shared" si="17"/>
        <v>57000</v>
      </c>
      <c r="L67" s="285">
        <f t="shared" si="17"/>
        <v>50000</v>
      </c>
      <c r="M67" s="285">
        <f t="shared" si="17"/>
        <v>7000</v>
      </c>
      <c r="N67" s="285">
        <f t="shared" si="17"/>
        <v>0</v>
      </c>
      <c r="O67" s="285">
        <f t="shared" si="17"/>
        <v>0</v>
      </c>
      <c r="P67" s="285">
        <f t="shared" si="17"/>
        <v>50000</v>
      </c>
      <c r="Q67" s="285">
        <f t="shared" si="17"/>
        <v>357000</v>
      </c>
      <c r="R67" s="300"/>
    </row>
    <row r="68" spans="1:1025" s="42" customFormat="1" ht="25.5" customHeight="1">
      <c r="A68" s="38"/>
      <c r="B68" s="67" t="s">
        <v>270</v>
      </c>
      <c r="C68" s="67" t="s">
        <v>271</v>
      </c>
      <c r="D68" s="67" t="s">
        <v>272</v>
      </c>
      <c r="E68" s="68" t="s">
        <v>273</v>
      </c>
      <c r="F68" s="69">
        <f>G68</f>
        <v>100000</v>
      </c>
      <c r="G68" s="124">
        <v>100000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1">
        <v>0</v>
      </c>
      <c r="P68" s="131">
        <v>0</v>
      </c>
      <c r="Q68" s="131">
        <f>F68+K68</f>
        <v>100000</v>
      </c>
      <c r="R68" s="38"/>
      <c r="T68" s="42" t="s">
        <v>274</v>
      </c>
    </row>
    <row r="69" spans="1:1025" s="280" customFormat="1" ht="30.75" customHeight="1">
      <c r="A69" s="297"/>
      <c r="B69" s="296" t="s">
        <v>455</v>
      </c>
      <c r="C69" s="296" t="s">
        <v>456</v>
      </c>
      <c r="D69" s="296" t="s">
        <v>457</v>
      </c>
      <c r="E69" s="290" t="s">
        <v>458</v>
      </c>
      <c r="F69" s="291">
        <v>0</v>
      </c>
      <c r="G69" s="291">
        <v>0</v>
      </c>
      <c r="H69" s="291">
        <v>0</v>
      </c>
      <c r="I69" s="291">
        <v>0</v>
      </c>
      <c r="J69" s="291">
        <v>0</v>
      </c>
      <c r="K69" s="291">
        <f>L69</f>
        <v>50000</v>
      </c>
      <c r="L69" s="298">
        <v>50000</v>
      </c>
      <c r="M69" s="291">
        <v>0</v>
      </c>
      <c r="N69" s="291">
        <v>0</v>
      </c>
      <c r="O69" s="291">
        <v>0</v>
      </c>
      <c r="P69" s="291">
        <f>L69</f>
        <v>50000</v>
      </c>
      <c r="Q69" s="291">
        <f>F69+K69</f>
        <v>50000</v>
      </c>
      <c r="R69" s="281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281"/>
      <c r="CP69" s="281"/>
      <c r="CQ69" s="281"/>
      <c r="CR69" s="281"/>
      <c r="CS69" s="281"/>
      <c r="CT69" s="281"/>
      <c r="CU69" s="281"/>
      <c r="CV69" s="281"/>
      <c r="CW69" s="281"/>
      <c r="CX69" s="281"/>
      <c r="CY69" s="281"/>
      <c r="CZ69" s="281"/>
      <c r="DA69" s="281"/>
      <c r="DB69" s="281"/>
      <c r="DC69" s="281"/>
      <c r="DD69" s="281"/>
      <c r="DE69" s="281"/>
      <c r="DF69" s="281"/>
      <c r="DG69" s="281"/>
      <c r="DH69" s="281"/>
      <c r="DI69" s="281"/>
      <c r="DJ69" s="281"/>
      <c r="DK69" s="281"/>
      <c r="DL69" s="281"/>
      <c r="DM69" s="281"/>
      <c r="DN69" s="281"/>
      <c r="DO69" s="281"/>
      <c r="DP69" s="281"/>
      <c r="DQ69" s="281"/>
      <c r="DR69" s="281"/>
      <c r="DS69" s="281"/>
      <c r="DT69" s="281"/>
      <c r="DU69" s="281"/>
      <c r="DV69" s="281"/>
      <c r="DW69" s="281"/>
      <c r="DX69" s="281"/>
      <c r="DY69" s="281"/>
      <c r="DZ69" s="281"/>
      <c r="EA69" s="281"/>
      <c r="EB69" s="281"/>
      <c r="EC69" s="281"/>
      <c r="ED69" s="281"/>
      <c r="EE69" s="281"/>
      <c r="EF69" s="281"/>
      <c r="EG69" s="281"/>
      <c r="EH69" s="281"/>
      <c r="EI69" s="281"/>
      <c r="EJ69" s="281"/>
      <c r="EK69" s="281"/>
      <c r="EL69" s="281"/>
      <c r="EM69" s="281"/>
      <c r="EN69" s="281"/>
      <c r="EO69" s="281"/>
      <c r="EP69" s="281"/>
      <c r="EQ69" s="281"/>
      <c r="ER69" s="281"/>
      <c r="ES69" s="281"/>
      <c r="ET69" s="281"/>
      <c r="EU69" s="281"/>
      <c r="EV69" s="281"/>
      <c r="EW69" s="281"/>
      <c r="EX69" s="281"/>
      <c r="EY69" s="281"/>
      <c r="EZ69" s="281"/>
      <c r="FA69" s="281"/>
      <c r="FB69" s="281"/>
      <c r="FC69" s="281"/>
      <c r="FD69" s="281"/>
      <c r="FE69" s="281"/>
      <c r="FF69" s="281"/>
      <c r="FG69" s="281"/>
      <c r="FH69" s="281"/>
      <c r="FI69" s="281"/>
      <c r="FJ69" s="281"/>
      <c r="FK69" s="281"/>
      <c r="FL69" s="281"/>
      <c r="FM69" s="281"/>
      <c r="FN69" s="281"/>
      <c r="FO69" s="281"/>
      <c r="FP69" s="281"/>
      <c r="FQ69" s="281"/>
      <c r="FR69" s="281"/>
      <c r="FS69" s="281"/>
      <c r="FT69" s="281"/>
      <c r="FU69" s="281"/>
      <c r="FV69" s="281"/>
      <c r="FW69" s="281"/>
      <c r="FX69" s="281"/>
      <c r="FY69" s="281"/>
      <c r="FZ69" s="281"/>
      <c r="GA69" s="281"/>
      <c r="GB69" s="281"/>
      <c r="GC69" s="281"/>
      <c r="GD69" s="281"/>
      <c r="GE69" s="281"/>
      <c r="GF69" s="281"/>
      <c r="GG69" s="281"/>
      <c r="GH69" s="281"/>
      <c r="GI69" s="281"/>
      <c r="GJ69" s="281"/>
      <c r="GK69" s="281"/>
      <c r="GL69" s="281"/>
      <c r="GM69" s="281"/>
      <c r="GN69" s="281"/>
      <c r="GO69" s="281"/>
      <c r="GP69" s="281"/>
      <c r="GQ69" s="281"/>
      <c r="GR69" s="281"/>
      <c r="GS69" s="281"/>
      <c r="GT69" s="281"/>
      <c r="GU69" s="281"/>
      <c r="GV69" s="281"/>
      <c r="GW69" s="281"/>
      <c r="GX69" s="281"/>
      <c r="GY69" s="281"/>
      <c r="GZ69" s="281"/>
      <c r="HA69" s="281"/>
      <c r="HB69" s="281"/>
      <c r="HC69" s="281"/>
      <c r="HD69" s="281"/>
      <c r="HE69" s="281"/>
      <c r="HF69" s="281"/>
      <c r="HG69" s="281"/>
      <c r="HH69" s="281"/>
      <c r="HI69" s="281"/>
      <c r="HJ69" s="281"/>
      <c r="HK69" s="281"/>
      <c r="HL69" s="281"/>
      <c r="HM69" s="281"/>
      <c r="HN69" s="281"/>
      <c r="HO69" s="281"/>
      <c r="HP69" s="281"/>
      <c r="HQ69" s="281"/>
      <c r="HR69" s="281"/>
      <c r="HS69" s="281"/>
      <c r="HT69" s="281"/>
      <c r="HU69" s="281"/>
      <c r="HV69" s="281"/>
      <c r="HW69" s="281"/>
      <c r="HX69" s="281"/>
      <c r="HY69" s="281"/>
      <c r="HZ69" s="281"/>
      <c r="IA69" s="281"/>
      <c r="IB69" s="281"/>
      <c r="IC69" s="281"/>
      <c r="ID69" s="281"/>
      <c r="IE69" s="281"/>
      <c r="IF69" s="281"/>
      <c r="IG69" s="281"/>
      <c r="IH69" s="281"/>
      <c r="II69" s="281"/>
      <c r="IJ69" s="281"/>
      <c r="IK69" s="281"/>
      <c r="IL69" s="281"/>
      <c r="IM69" s="281"/>
      <c r="IN69" s="281"/>
      <c r="IO69" s="281"/>
      <c r="IP69" s="281"/>
      <c r="IQ69" s="281"/>
      <c r="IR69" s="281"/>
      <c r="IS69" s="281"/>
      <c r="IT69" s="281"/>
      <c r="IU69" s="281"/>
      <c r="IV69" s="281"/>
      <c r="IW69" s="281"/>
      <c r="IX69" s="281"/>
      <c r="IY69" s="281"/>
      <c r="IZ69" s="281"/>
      <c r="JA69" s="281"/>
      <c r="JB69" s="281"/>
      <c r="JC69" s="281"/>
      <c r="JD69" s="281"/>
      <c r="JE69" s="281"/>
      <c r="JF69" s="281"/>
      <c r="JG69" s="281"/>
      <c r="JH69" s="281"/>
      <c r="JI69" s="281"/>
      <c r="JJ69" s="281"/>
      <c r="JK69" s="281"/>
      <c r="JL69" s="281"/>
      <c r="JM69" s="281"/>
      <c r="JN69" s="281"/>
      <c r="JO69" s="281"/>
      <c r="JP69" s="281"/>
      <c r="JQ69" s="281"/>
      <c r="JR69" s="281"/>
      <c r="JS69" s="281"/>
      <c r="JT69" s="281"/>
      <c r="JU69" s="281"/>
      <c r="JV69" s="281"/>
      <c r="JW69" s="281"/>
      <c r="JX69" s="281"/>
      <c r="JY69" s="281"/>
      <c r="JZ69" s="281"/>
      <c r="KA69" s="281"/>
      <c r="KB69" s="281"/>
      <c r="KC69" s="281"/>
      <c r="KD69" s="281"/>
      <c r="KE69" s="281"/>
      <c r="KF69" s="281"/>
      <c r="KG69" s="281"/>
      <c r="KH69" s="281"/>
      <c r="KI69" s="281"/>
      <c r="KJ69" s="281"/>
      <c r="KK69" s="281"/>
      <c r="KL69" s="281"/>
      <c r="KM69" s="281"/>
      <c r="KN69" s="281"/>
      <c r="KO69" s="281"/>
      <c r="KP69" s="281"/>
      <c r="KQ69" s="281"/>
      <c r="KR69" s="281"/>
      <c r="KS69" s="281"/>
      <c r="KT69" s="281"/>
      <c r="KU69" s="281"/>
      <c r="KV69" s="281"/>
      <c r="KW69" s="281"/>
      <c r="KX69" s="281"/>
      <c r="KY69" s="281"/>
      <c r="KZ69" s="281"/>
      <c r="LA69" s="281"/>
      <c r="LB69" s="281"/>
      <c r="LC69" s="281"/>
      <c r="LD69" s="281"/>
      <c r="LE69" s="281"/>
      <c r="LF69" s="281"/>
      <c r="LG69" s="281"/>
      <c r="LH69" s="281"/>
      <c r="LI69" s="281"/>
      <c r="LJ69" s="281"/>
      <c r="LK69" s="281"/>
      <c r="LL69" s="281"/>
      <c r="LM69" s="281"/>
      <c r="LN69" s="281"/>
      <c r="LO69" s="281"/>
      <c r="LP69" s="281"/>
      <c r="LQ69" s="281"/>
      <c r="LR69" s="281"/>
      <c r="LS69" s="281"/>
      <c r="LT69" s="281"/>
      <c r="LU69" s="281"/>
      <c r="LV69" s="281"/>
      <c r="LW69" s="281"/>
      <c r="LX69" s="281"/>
      <c r="LY69" s="281"/>
      <c r="LZ69" s="281"/>
      <c r="MA69" s="281"/>
      <c r="MB69" s="281"/>
      <c r="MC69" s="281"/>
      <c r="MD69" s="281"/>
      <c r="ME69" s="281"/>
      <c r="MF69" s="281"/>
      <c r="MG69" s="281"/>
      <c r="MH69" s="281"/>
      <c r="MI69" s="281"/>
      <c r="MJ69" s="281"/>
      <c r="MK69" s="281"/>
      <c r="ML69" s="281"/>
      <c r="MM69" s="281"/>
      <c r="MN69" s="281"/>
      <c r="MO69" s="281"/>
      <c r="MP69" s="281"/>
      <c r="MQ69" s="281"/>
      <c r="MR69" s="281"/>
      <c r="MS69" s="281"/>
      <c r="MT69" s="281"/>
      <c r="MU69" s="281"/>
      <c r="MV69" s="281"/>
      <c r="MW69" s="281"/>
      <c r="MX69" s="281"/>
      <c r="MY69" s="281"/>
      <c r="MZ69" s="281"/>
      <c r="NA69" s="281"/>
      <c r="NB69" s="281"/>
      <c r="NC69" s="281"/>
      <c r="ND69" s="281"/>
      <c r="NE69" s="281"/>
      <c r="NF69" s="281"/>
      <c r="NG69" s="281"/>
      <c r="NH69" s="281"/>
      <c r="NI69" s="281"/>
      <c r="NJ69" s="281"/>
      <c r="NK69" s="281"/>
      <c r="NL69" s="281"/>
      <c r="NM69" s="281"/>
      <c r="NN69" s="281"/>
      <c r="NO69" s="281"/>
      <c r="NP69" s="281"/>
      <c r="NQ69" s="281"/>
      <c r="NR69" s="281"/>
      <c r="NS69" s="281"/>
      <c r="NT69" s="281"/>
      <c r="NU69" s="281"/>
      <c r="NV69" s="281"/>
      <c r="NW69" s="281"/>
      <c r="NX69" s="281"/>
      <c r="NY69" s="281"/>
      <c r="NZ69" s="281"/>
      <c r="OA69" s="281"/>
      <c r="OB69" s="281"/>
      <c r="OC69" s="281"/>
      <c r="OD69" s="281"/>
      <c r="OE69" s="281"/>
      <c r="OF69" s="281"/>
      <c r="OG69" s="281"/>
      <c r="OH69" s="281"/>
      <c r="OI69" s="281"/>
      <c r="OJ69" s="281"/>
      <c r="OK69" s="281"/>
      <c r="OL69" s="281"/>
      <c r="OM69" s="281"/>
      <c r="ON69" s="281"/>
      <c r="OO69" s="281"/>
      <c r="OP69" s="281"/>
      <c r="OQ69" s="281"/>
      <c r="OR69" s="281"/>
      <c r="OS69" s="281"/>
      <c r="OT69" s="281"/>
      <c r="OU69" s="281"/>
      <c r="OV69" s="281"/>
      <c r="OW69" s="281"/>
      <c r="OX69" s="281"/>
      <c r="OY69" s="281"/>
      <c r="OZ69" s="281"/>
      <c r="PA69" s="281"/>
      <c r="PB69" s="281"/>
      <c r="PC69" s="281"/>
      <c r="PD69" s="281"/>
      <c r="PE69" s="281"/>
      <c r="PF69" s="281"/>
      <c r="PG69" s="281"/>
      <c r="PH69" s="281"/>
      <c r="PI69" s="281"/>
      <c r="PJ69" s="281"/>
      <c r="PK69" s="281"/>
      <c r="PL69" s="281"/>
      <c r="PM69" s="281"/>
      <c r="PN69" s="281"/>
      <c r="PO69" s="281"/>
      <c r="PP69" s="281"/>
      <c r="PQ69" s="281"/>
      <c r="PR69" s="281"/>
      <c r="PS69" s="281"/>
      <c r="PT69" s="281"/>
      <c r="PU69" s="281"/>
      <c r="PV69" s="281"/>
      <c r="PW69" s="281"/>
      <c r="PX69" s="281"/>
      <c r="PY69" s="281"/>
      <c r="PZ69" s="281"/>
      <c r="QA69" s="281"/>
      <c r="QB69" s="281"/>
      <c r="QC69" s="281"/>
      <c r="QD69" s="281"/>
      <c r="QE69" s="281"/>
      <c r="QF69" s="281"/>
      <c r="QG69" s="281"/>
      <c r="QH69" s="281"/>
      <c r="QI69" s="281"/>
      <c r="QJ69" s="281"/>
      <c r="QK69" s="281"/>
      <c r="QL69" s="281"/>
      <c r="QM69" s="281"/>
      <c r="QN69" s="281"/>
      <c r="QO69" s="281"/>
      <c r="QP69" s="281"/>
      <c r="QQ69" s="281"/>
      <c r="QR69" s="281"/>
      <c r="QS69" s="281"/>
      <c r="QT69" s="281"/>
      <c r="QU69" s="281"/>
      <c r="QV69" s="281"/>
      <c r="QW69" s="281"/>
      <c r="QX69" s="281"/>
      <c r="QY69" s="281"/>
      <c r="QZ69" s="281"/>
      <c r="RA69" s="281"/>
      <c r="RB69" s="281"/>
      <c r="RC69" s="281"/>
      <c r="RD69" s="281"/>
      <c r="RE69" s="281"/>
      <c r="RF69" s="281"/>
      <c r="RG69" s="281"/>
      <c r="RH69" s="281"/>
      <c r="RI69" s="281"/>
      <c r="RJ69" s="281"/>
      <c r="RK69" s="281"/>
      <c r="RL69" s="281"/>
      <c r="RM69" s="281"/>
      <c r="RN69" s="281"/>
      <c r="RO69" s="281"/>
      <c r="RP69" s="281"/>
      <c r="RQ69" s="281"/>
      <c r="RR69" s="281"/>
      <c r="RS69" s="281"/>
      <c r="RT69" s="281"/>
      <c r="RU69" s="281"/>
      <c r="RV69" s="281"/>
      <c r="RW69" s="281"/>
      <c r="RX69" s="281"/>
      <c r="RY69" s="281"/>
      <c r="RZ69" s="281"/>
      <c r="SA69" s="281"/>
      <c r="SB69" s="281"/>
      <c r="SC69" s="281"/>
      <c r="SD69" s="281"/>
      <c r="SE69" s="281"/>
      <c r="SF69" s="281"/>
      <c r="SG69" s="281"/>
      <c r="SH69" s="281"/>
      <c r="SI69" s="281"/>
      <c r="SJ69" s="281"/>
      <c r="SK69" s="281"/>
      <c r="SL69" s="281"/>
      <c r="SM69" s="281"/>
      <c r="SN69" s="281"/>
      <c r="SO69" s="281"/>
      <c r="SP69" s="281"/>
      <c r="SQ69" s="281"/>
      <c r="SR69" s="281"/>
      <c r="SS69" s="281"/>
      <c r="ST69" s="281"/>
      <c r="SU69" s="281"/>
      <c r="SV69" s="281"/>
      <c r="SW69" s="281"/>
      <c r="SX69" s="281"/>
      <c r="SY69" s="281"/>
      <c r="SZ69" s="281"/>
      <c r="TA69" s="281"/>
      <c r="TB69" s="281"/>
      <c r="TC69" s="281"/>
      <c r="TD69" s="281"/>
      <c r="TE69" s="281"/>
      <c r="TF69" s="281"/>
      <c r="TG69" s="281"/>
      <c r="TH69" s="281"/>
      <c r="TI69" s="281"/>
      <c r="TJ69" s="281"/>
      <c r="TK69" s="281"/>
      <c r="TL69" s="281"/>
      <c r="TM69" s="281"/>
      <c r="TN69" s="281"/>
      <c r="TO69" s="281"/>
      <c r="TP69" s="281"/>
      <c r="TQ69" s="281"/>
      <c r="TR69" s="281"/>
      <c r="TS69" s="281"/>
      <c r="TT69" s="281"/>
      <c r="TU69" s="281"/>
      <c r="TV69" s="281"/>
      <c r="TW69" s="281"/>
      <c r="TX69" s="281"/>
      <c r="TY69" s="281"/>
      <c r="TZ69" s="281"/>
      <c r="UA69" s="281"/>
      <c r="UB69" s="281"/>
      <c r="UC69" s="281"/>
      <c r="UD69" s="281"/>
      <c r="UE69" s="281"/>
      <c r="UF69" s="281"/>
      <c r="UG69" s="281"/>
      <c r="UH69" s="281"/>
      <c r="UI69" s="281"/>
      <c r="UJ69" s="281"/>
      <c r="UK69" s="281"/>
      <c r="UL69" s="281"/>
      <c r="UM69" s="281"/>
      <c r="UN69" s="281"/>
      <c r="UO69" s="281"/>
      <c r="UP69" s="281"/>
      <c r="UQ69" s="281"/>
      <c r="UR69" s="281"/>
      <c r="US69" s="281"/>
      <c r="UT69" s="281"/>
      <c r="UU69" s="281"/>
      <c r="UV69" s="281"/>
      <c r="UW69" s="281"/>
      <c r="UX69" s="281"/>
      <c r="UY69" s="281"/>
      <c r="UZ69" s="281"/>
      <c r="VA69" s="281"/>
      <c r="VB69" s="281"/>
      <c r="VC69" s="281"/>
      <c r="VD69" s="281"/>
      <c r="VE69" s="281"/>
      <c r="VF69" s="281"/>
      <c r="VG69" s="281"/>
      <c r="VH69" s="281"/>
      <c r="VI69" s="281"/>
      <c r="VJ69" s="281"/>
      <c r="VK69" s="281"/>
      <c r="VL69" s="281"/>
      <c r="VM69" s="281"/>
      <c r="VN69" s="281"/>
      <c r="VO69" s="281"/>
      <c r="VP69" s="281"/>
      <c r="VQ69" s="281"/>
      <c r="VR69" s="281"/>
      <c r="VS69" s="281"/>
      <c r="VT69" s="281"/>
      <c r="VU69" s="281"/>
      <c r="VV69" s="281"/>
      <c r="VW69" s="281"/>
      <c r="VX69" s="281"/>
      <c r="VY69" s="281"/>
      <c r="VZ69" s="281"/>
      <c r="WA69" s="281"/>
      <c r="WB69" s="281"/>
      <c r="WC69" s="281"/>
      <c r="WD69" s="281"/>
      <c r="WE69" s="281"/>
      <c r="WF69" s="281"/>
      <c r="WG69" s="281"/>
      <c r="WH69" s="281"/>
      <c r="WI69" s="281"/>
      <c r="WJ69" s="281"/>
      <c r="WK69" s="281"/>
      <c r="WL69" s="281"/>
      <c r="WM69" s="281"/>
      <c r="WN69" s="281"/>
      <c r="WO69" s="281"/>
      <c r="WP69" s="281"/>
      <c r="WQ69" s="281"/>
      <c r="WR69" s="281"/>
      <c r="WS69" s="281"/>
      <c r="WT69" s="281"/>
      <c r="WU69" s="281"/>
      <c r="WV69" s="281"/>
      <c r="WW69" s="281"/>
      <c r="WX69" s="281"/>
      <c r="WY69" s="281"/>
      <c r="WZ69" s="281"/>
      <c r="XA69" s="281"/>
      <c r="XB69" s="281"/>
      <c r="XC69" s="281"/>
      <c r="XD69" s="281"/>
      <c r="XE69" s="281"/>
      <c r="XF69" s="281"/>
      <c r="XG69" s="281"/>
      <c r="XH69" s="281"/>
      <c r="XI69" s="281"/>
      <c r="XJ69" s="281"/>
      <c r="XK69" s="281"/>
      <c r="XL69" s="281"/>
      <c r="XM69" s="281"/>
      <c r="XN69" s="281"/>
      <c r="XO69" s="281"/>
      <c r="XP69" s="281"/>
      <c r="XQ69" s="281"/>
      <c r="XR69" s="281"/>
      <c r="XS69" s="281"/>
      <c r="XT69" s="281"/>
      <c r="XU69" s="281"/>
      <c r="XV69" s="281"/>
      <c r="XW69" s="281"/>
      <c r="XX69" s="281"/>
      <c r="XY69" s="281"/>
      <c r="XZ69" s="281"/>
      <c r="YA69" s="281"/>
      <c r="YB69" s="281"/>
      <c r="YC69" s="281"/>
      <c r="YD69" s="281"/>
      <c r="YE69" s="281"/>
      <c r="YF69" s="281"/>
      <c r="YG69" s="281"/>
      <c r="YH69" s="281"/>
      <c r="YI69" s="281"/>
      <c r="YJ69" s="281"/>
      <c r="YK69" s="281"/>
      <c r="YL69" s="281"/>
      <c r="YM69" s="281"/>
      <c r="YN69" s="281"/>
      <c r="YO69" s="281"/>
      <c r="YP69" s="281"/>
      <c r="YQ69" s="281"/>
      <c r="YR69" s="281"/>
      <c r="YS69" s="281"/>
      <c r="YT69" s="281"/>
      <c r="YU69" s="281"/>
      <c r="YV69" s="281"/>
      <c r="YW69" s="281"/>
      <c r="YX69" s="281"/>
      <c r="YY69" s="281"/>
      <c r="YZ69" s="281"/>
      <c r="ZA69" s="281"/>
      <c r="ZB69" s="281"/>
      <c r="ZC69" s="281"/>
      <c r="ZD69" s="281"/>
      <c r="ZE69" s="281"/>
      <c r="ZF69" s="281"/>
      <c r="ZG69" s="281"/>
      <c r="ZH69" s="281"/>
      <c r="ZI69" s="281"/>
      <c r="ZJ69" s="281"/>
      <c r="ZK69" s="281"/>
      <c r="ZL69" s="281"/>
      <c r="ZM69" s="281"/>
      <c r="ZN69" s="281"/>
      <c r="ZO69" s="281"/>
      <c r="ZP69" s="281"/>
      <c r="ZQ69" s="281"/>
      <c r="ZR69" s="281"/>
      <c r="ZS69" s="281"/>
      <c r="ZT69" s="281"/>
      <c r="ZU69" s="281"/>
      <c r="ZV69" s="281"/>
      <c r="ZW69" s="281"/>
      <c r="ZX69" s="281"/>
      <c r="ZY69" s="281"/>
      <c r="ZZ69" s="281"/>
      <c r="AAA69" s="281"/>
      <c r="AAB69" s="281"/>
      <c r="AAC69" s="281"/>
      <c r="AAD69" s="281"/>
      <c r="AAE69" s="281"/>
      <c r="AAF69" s="281"/>
      <c r="AAG69" s="281"/>
      <c r="AAH69" s="281"/>
      <c r="AAI69" s="281"/>
      <c r="AAJ69" s="281"/>
      <c r="AAK69" s="281"/>
      <c r="AAL69" s="281"/>
      <c r="AAM69" s="281"/>
      <c r="AAN69" s="281"/>
      <c r="AAO69" s="281"/>
      <c r="AAP69" s="281"/>
      <c r="AAQ69" s="281"/>
      <c r="AAR69" s="281"/>
      <c r="AAS69" s="281"/>
      <c r="AAT69" s="281"/>
      <c r="AAU69" s="281"/>
      <c r="AAV69" s="281"/>
      <c r="AAW69" s="281"/>
      <c r="AAX69" s="281"/>
      <c r="AAY69" s="281"/>
      <c r="AAZ69" s="281"/>
      <c r="ABA69" s="281"/>
      <c r="ABB69" s="281"/>
      <c r="ABC69" s="281"/>
      <c r="ABD69" s="281"/>
      <c r="ABE69" s="281"/>
      <c r="ABF69" s="281"/>
      <c r="ABG69" s="281"/>
      <c r="ABH69" s="281"/>
      <c r="ABI69" s="281"/>
      <c r="ABJ69" s="281"/>
      <c r="ABK69" s="281"/>
      <c r="ABL69" s="281"/>
      <c r="ABM69" s="281"/>
      <c r="ABN69" s="281"/>
      <c r="ABO69" s="281"/>
      <c r="ABP69" s="281"/>
      <c r="ABQ69" s="281"/>
      <c r="ABR69" s="281"/>
      <c r="ABS69" s="281"/>
      <c r="ABT69" s="281"/>
      <c r="ABU69" s="281"/>
      <c r="ABV69" s="281"/>
      <c r="ABW69" s="281"/>
      <c r="ABX69" s="281"/>
      <c r="ABY69" s="281"/>
      <c r="ABZ69" s="281"/>
      <c r="ACA69" s="281"/>
      <c r="ACB69" s="281"/>
      <c r="ACC69" s="281"/>
      <c r="ACD69" s="281"/>
      <c r="ACE69" s="281"/>
      <c r="ACF69" s="281"/>
      <c r="ACG69" s="281"/>
      <c r="ACH69" s="281"/>
      <c r="ACI69" s="281"/>
      <c r="ACJ69" s="281"/>
      <c r="ACK69" s="281"/>
      <c r="ACL69" s="281"/>
      <c r="ACM69" s="281"/>
      <c r="ACN69" s="281"/>
      <c r="ACO69" s="281"/>
      <c r="ACP69" s="281"/>
      <c r="ACQ69" s="281"/>
      <c r="ACR69" s="281"/>
      <c r="ACS69" s="281"/>
      <c r="ACT69" s="281"/>
      <c r="ACU69" s="281"/>
      <c r="ACV69" s="281"/>
      <c r="ACW69" s="281"/>
      <c r="ACX69" s="281"/>
      <c r="ACY69" s="281"/>
      <c r="ACZ69" s="281"/>
      <c r="ADA69" s="281"/>
      <c r="ADB69" s="281"/>
      <c r="ADC69" s="281"/>
      <c r="ADD69" s="281"/>
      <c r="ADE69" s="281"/>
      <c r="ADF69" s="281"/>
      <c r="ADG69" s="281"/>
      <c r="ADH69" s="281"/>
      <c r="ADI69" s="281"/>
      <c r="ADJ69" s="281"/>
      <c r="ADK69" s="281"/>
      <c r="ADL69" s="281"/>
      <c r="ADM69" s="281"/>
      <c r="ADN69" s="281"/>
      <c r="ADO69" s="281"/>
      <c r="ADP69" s="281"/>
      <c r="ADQ69" s="281"/>
      <c r="ADR69" s="281"/>
      <c r="ADS69" s="281"/>
      <c r="ADT69" s="281"/>
      <c r="ADU69" s="281"/>
      <c r="ADV69" s="281"/>
      <c r="ADW69" s="281"/>
      <c r="ADX69" s="281"/>
      <c r="ADY69" s="281"/>
      <c r="ADZ69" s="281"/>
      <c r="AEA69" s="281"/>
      <c r="AEB69" s="281"/>
      <c r="AEC69" s="281"/>
      <c r="AED69" s="281"/>
      <c r="AEE69" s="281"/>
      <c r="AEF69" s="281"/>
      <c r="AEG69" s="281"/>
      <c r="AEH69" s="281"/>
      <c r="AEI69" s="281"/>
      <c r="AEJ69" s="281"/>
      <c r="AEK69" s="281"/>
      <c r="AEL69" s="281"/>
      <c r="AEM69" s="281"/>
      <c r="AEN69" s="281"/>
      <c r="AEO69" s="281"/>
      <c r="AEP69" s="281"/>
      <c r="AEQ69" s="281"/>
      <c r="AER69" s="281"/>
      <c r="AES69" s="281"/>
      <c r="AET69" s="281"/>
      <c r="AEU69" s="281"/>
      <c r="AEV69" s="281"/>
      <c r="AEW69" s="281"/>
      <c r="AEX69" s="281"/>
      <c r="AEY69" s="281"/>
      <c r="AEZ69" s="281"/>
      <c r="AFA69" s="281"/>
      <c r="AFB69" s="281"/>
      <c r="AFC69" s="281"/>
      <c r="AFD69" s="281"/>
      <c r="AFE69" s="281"/>
      <c r="AFF69" s="281"/>
      <c r="AFG69" s="281"/>
      <c r="AFH69" s="281"/>
      <c r="AFI69" s="281"/>
      <c r="AFJ69" s="281"/>
      <c r="AFK69" s="281"/>
      <c r="AFL69" s="281"/>
      <c r="AFM69" s="281"/>
      <c r="AFN69" s="281"/>
      <c r="AFO69" s="281"/>
      <c r="AFP69" s="281"/>
      <c r="AFQ69" s="281"/>
      <c r="AFR69" s="281"/>
      <c r="AFS69" s="281"/>
      <c r="AFT69" s="281"/>
      <c r="AFU69" s="281"/>
      <c r="AFV69" s="281"/>
      <c r="AFW69" s="281"/>
      <c r="AFX69" s="281"/>
      <c r="AFY69" s="281"/>
      <c r="AFZ69" s="281"/>
      <c r="AGA69" s="281"/>
      <c r="AGB69" s="281"/>
      <c r="AGC69" s="281"/>
      <c r="AGD69" s="281"/>
      <c r="AGE69" s="281"/>
      <c r="AGF69" s="281"/>
      <c r="AGG69" s="281"/>
      <c r="AGH69" s="281"/>
      <c r="AGI69" s="281"/>
      <c r="AGJ69" s="281"/>
      <c r="AGK69" s="281"/>
      <c r="AGL69" s="281"/>
      <c r="AGM69" s="281"/>
      <c r="AGN69" s="281"/>
      <c r="AGO69" s="281"/>
      <c r="AGP69" s="281"/>
      <c r="AGQ69" s="281"/>
      <c r="AGR69" s="281"/>
      <c r="AGS69" s="281"/>
      <c r="AGT69" s="281"/>
      <c r="AGU69" s="281"/>
      <c r="AGV69" s="281"/>
      <c r="AGW69" s="281"/>
      <c r="AGX69" s="281"/>
      <c r="AGY69" s="281"/>
      <c r="AGZ69" s="281"/>
      <c r="AHA69" s="281"/>
      <c r="AHB69" s="281"/>
      <c r="AHC69" s="281"/>
      <c r="AHD69" s="281"/>
      <c r="AHE69" s="281"/>
      <c r="AHF69" s="281"/>
      <c r="AHG69" s="281"/>
      <c r="AHH69" s="281"/>
      <c r="AHI69" s="281"/>
      <c r="AHJ69" s="281"/>
      <c r="AHK69" s="281"/>
      <c r="AHL69" s="281"/>
      <c r="AHM69" s="281"/>
      <c r="AHN69" s="281"/>
      <c r="AHO69" s="281"/>
      <c r="AHP69" s="281"/>
      <c r="AHQ69" s="281"/>
      <c r="AHR69" s="281"/>
      <c r="AHS69" s="281"/>
      <c r="AHT69" s="281"/>
      <c r="AHU69" s="281"/>
      <c r="AHV69" s="281"/>
      <c r="AHW69" s="281"/>
      <c r="AHX69" s="281"/>
      <c r="AHY69" s="281"/>
      <c r="AHZ69" s="281"/>
      <c r="AIA69" s="281"/>
      <c r="AIB69" s="281"/>
      <c r="AIC69" s="281"/>
      <c r="AID69" s="281"/>
      <c r="AIE69" s="281"/>
      <c r="AIF69" s="281"/>
      <c r="AIG69" s="281"/>
      <c r="AIH69" s="281"/>
      <c r="AII69" s="281"/>
      <c r="AIJ69" s="281"/>
      <c r="AIK69" s="281"/>
      <c r="AIL69" s="281"/>
      <c r="AIM69" s="281"/>
      <c r="AIN69" s="281"/>
      <c r="AIO69" s="281"/>
      <c r="AIP69" s="281"/>
      <c r="AIQ69" s="281"/>
      <c r="AIR69" s="281"/>
      <c r="AIS69" s="281"/>
      <c r="AIT69" s="281"/>
      <c r="AIU69" s="281"/>
      <c r="AIV69" s="281"/>
      <c r="AIW69" s="281"/>
      <c r="AIX69" s="281"/>
      <c r="AIY69" s="281"/>
      <c r="AIZ69" s="281"/>
      <c r="AJA69" s="281"/>
      <c r="AJB69" s="281"/>
      <c r="AJC69" s="281"/>
      <c r="AJD69" s="281"/>
      <c r="AJE69" s="281"/>
      <c r="AJF69" s="281"/>
      <c r="AJG69" s="281"/>
      <c r="AJH69" s="281"/>
      <c r="AJI69" s="281"/>
      <c r="AJJ69" s="281"/>
      <c r="AJK69" s="281"/>
      <c r="AJL69" s="281"/>
      <c r="AJM69" s="281"/>
      <c r="AJN69" s="281"/>
      <c r="AJO69" s="281"/>
      <c r="AJP69" s="281"/>
      <c r="AJQ69" s="281"/>
      <c r="AJR69" s="281"/>
      <c r="AJS69" s="281"/>
      <c r="AJT69" s="281"/>
      <c r="AJU69" s="281"/>
      <c r="AJV69" s="281"/>
      <c r="AJW69" s="281"/>
      <c r="AJX69" s="281"/>
      <c r="AJY69" s="281"/>
      <c r="AJZ69" s="281"/>
      <c r="AKA69" s="281"/>
      <c r="AKB69" s="281"/>
      <c r="AKC69" s="281"/>
      <c r="AKD69" s="281"/>
      <c r="AKE69" s="281"/>
      <c r="AKF69" s="281"/>
      <c r="AKG69" s="281"/>
      <c r="AKH69" s="281"/>
      <c r="AKI69" s="281"/>
      <c r="AKJ69" s="281"/>
      <c r="AKK69" s="281"/>
      <c r="AKL69" s="281"/>
      <c r="AKM69" s="281"/>
      <c r="AKN69" s="281"/>
      <c r="AKO69" s="281"/>
      <c r="AKP69" s="281"/>
      <c r="AKQ69" s="281"/>
      <c r="AKR69" s="281"/>
      <c r="AKS69" s="281"/>
      <c r="AKT69" s="281"/>
      <c r="AKU69" s="281"/>
      <c r="AKV69" s="281"/>
      <c r="AKW69" s="281"/>
      <c r="AKX69" s="281"/>
      <c r="AKY69" s="281"/>
      <c r="AKZ69" s="281"/>
      <c r="ALA69" s="281"/>
      <c r="ALB69" s="281"/>
      <c r="ALC69" s="281"/>
      <c r="ALD69" s="281"/>
      <c r="ALE69" s="281"/>
      <c r="ALF69" s="281"/>
      <c r="ALG69" s="281"/>
      <c r="ALH69" s="281"/>
      <c r="ALI69" s="281"/>
      <c r="ALJ69" s="281"/>
      <c r="ALK69" s="281"/>
      <c r="ALL69" s="281"/>
      <c r="ALM69" s="281"/>
      <c r="ALN69" s="281"/>
      <c r="ALO69" s="281"/>
      <c r="ALP69" s="281"/>
      <c r="ALQ69" s="281"/>
      <c r="ALR69" s="281"/>
      <c r="ALS69" s="281"/>
      <c r="ALT69" s="281"/>
      <c r="ALU69" s="281"/>
      <c r="ALV69" s="281"/>
      <c r="ALW69" s="281"/>
      <c r="ALX69" s="281"/>
      <c r="ALY69" s="281"/>
      <c r="ALZ69" s="281"/>
      <c r="AMA69" s="281"/>
      <c r="AMB69" s="281"/>
      <c r="AMC69" s="281"/>
      <c r="AMD69" s="281"/>
      <c r="AME69" s="281"/>
      <c r="AMF69" s="281"/>
      <c r="AMG69" s="281"/>
      <c r="AMH69" s="281"/>
      <c r="AMI69" s="281"/>
      <c r="AMJ69" s="281"/>
      <c r="AMK69" s="281"/>
    </row>
    <row r="70" spans="1:1025" s="42" customFormat="1" ht="36.6" customHeight="1">
      <c r="A70" s="38"/>
      <c r="B70" s="67" t="s">
        <v>275</v>
      </c>
      <c r="C70" s="67" t="s">
        <v>276</v>
      </c>
      <c r="D70" s="67" t="s">
        <v>277</v>
      </c>
      <c r="E70" s="68" t="s">
        <v>278</v>
      </c>
      <c r="F70" s="69">
        <f>G70</f>
        <v>200000</v>
      </c>
      <c r="G70" s="124">
        <v>200000</v>
      </c>
      <c r="H70" s="69">
        <v>0</v>
      </c>
      <c r="I70" s="69">
        <v>0</v>
      </c>
      <c r="J70" s="70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71">
        <f>F70+K70</f>
        <v>200000</v>
      </c>
      <c r="R70" s="38"/>
    </row>
    <row r="71" spans="1:1025" s="42" customFormat="1" ht="45.95" customHeight="1">
      <c r="A71" s="38"/>
      <c r="B71" s="67" t="s">
        <v>279</v>
      </c>
      <c r="C71" s="67" t="s">
        <v>280</v>
      </c>
      <c r="D71" s="67" t="s">
        <v>281</v>
      </c>
      <c r="E71" s="135" t="s">
        <v>282</v>
      </c>
      <c r="F71" s="69">
        <f>G71</f>
        <v>0</v>
      </c>
      <c r="G71" s="69">
        <v>0</v>
      </c>
      <c r="H71" s="69">
        <v>0</v>
      </c>
      <c r="I71" s="69">
        <v>0</v>
      </c>
      <c r="J71" s="70">
        <v>0</v>
      </c>
      <c r="K71" s="69">
        <f>M71</f>
        <v>7000</v>
      </c>
      <c r="L71" s="69">
        <v>0</v>
      </c>
      <c r="M71" s="124">
        <v>7000</v>
      </c>
      <c r="N71" s="69">
        <v>0</v>
      </c>
      <c r="O71" s="69">
        <v>0</v>
      </c>
      <c r="P71" s="69">
        <v>0</v>
      </c>
      <c r="Q71" s="71">
        <f>F71+K71</f>
        <v>7000</v>
      </c>
      <c r="R71" s="38"/>
    </row>
    <row r="72" spans="1:1025" s="42" customFormat="1" ht="34.15" customHeight="1">
      <c r="A72" s="282"/>
      <c r="B72" s="360" t="s">
        <v>204</v>
      </c>
      <c r="C72" s="360" t="s">
        <v>205</v>
      </c>
      <c r="D72" s="360" t="s">
        <v>174</v>
      </c>
      <c r="E72" s="360" t="s">
        <v>206</v>
      </c>
      <c r="F72" s="358" t="s">
        <v>162</v>
      </c>
      <c r="G72" s="358"/>
      <c r="H72" s="358"/>
      <c r="I72" s="358"/>
      <c r="J72" s="358"/>
      <c r="K72" s="358" t="s">
        <v>10</v>
      </c>
      <c r="L72" s="358"/>
      <c r="M72" s="358"/>
      <c r="N72" s="358"/>
      <c r="O72" s="358"/>
      <c r="P72" s="358"/>
      <c r="Q72" s="358" t="s">
        <v>176</v>
      </c>
      <c r="R72" s="282"/>
    </row>
    <row r="73" spans="1:1025" s="42" customFormat="1" ht="58.15" customHeight="1">
      <c r="A73" s="282"/>
      <c r="B73" s="360"/>
      <c r="C73" s="360"/>
      <c r="D73" s="360"/>
      <c r="E73" s="360"/>
      <c r="F73" s="358" t="s">
        <v>8</v>
      </c>
      <c r="G73" s="359" t="s">
        <v>177</v>
      </c>
      <c r="H73" s="360" t="s">
        <v>178</v>
      </c>
      <c r="I73" s="360"/>
      <c r="J73" s="359" t="s">
        <v>179</v>
      </c>
      <c r="K73" s="358" t="s">
        <v>8</v>
      </c>
      <c r="L73" s="359" t="s">
        <v>180</v>
      </c>
      <c r="M73" s="359" t="s">
        <v>177</v>
      </c>
      <c r="N73" s="360" t="s">
        <v>178</v>
      </c>
      <c r="O73" s="360"/>
      <c r="P73" s="359" t="s">
        <v>179</v>
      </c>
      <c r="Q73" s="358"/>
      <c r="R73" s="282"/>
    </row>
    <row r="74" spans="1:1025" s="42" customFormat="1" ht="58.15" customHeight="1">
      <c r="A74" s="282"/>
      <c r="B74" s="360"/>
      <c r="C74" s="360"/>
      <c r="D74" s="360"/>
      <c r="E74" s="360"/>
      <c r="F74" s="358"/>
      <c r="G74" s="359"/>
      <c r="H74" s="331" t="s">
        <v>181</v>
      </c>
      <c r="I74" s="331" t="s">
        <v>182</v>
      </c>
      <c r="J74" s="359"/>
      <c r="K74" s="358"/>
      <c r="L74" s="359"/>
      <c r="M74" s="359"/>
      <c r="N74" s="331" t="s">
        <v>181</v>
      </c>
      <c r="O74" s="331" t="s">
        <v>182</v>
      </c>
      <c r="P74" s="359"/>
      <c r="Q74" s="358"/>
      <c r="R74" s="282"/>
    </row>
    <row r="75" spans="1:1025" s="42" customFormat="1" ht="19.5" customHeight="1">
      <c r="A75" s="282"/>
      <c r="B75" s="331">
        <v>1</v>
      </c>
      <c r="C75" s="45">
        <v>2</v>
      </c>
      <c r="D75" s="45">
        <v>3</v>
      </c>
      <c r="E75" s="331">
        <v>4</v>
      </c>
      <c r="F75" s="328">
        <v>5</v>
      </c>
      <c r="G75" s="330">
        <v>6</v>
      </c>
      <c r="H75" s="331">
        <v>7</v>
      </c>
      <c r="I75" s="86">
        <v>8</v>
      </c>
      <c r="J75" s="87">
        <v>9</v>
      </c>
      <c r="K75" s="86">
        <v>10</v>
      </c>
      <c r="L75" s="88">
        <v>11</v>
      </c>
      <c r="M75" s="88">
        <v>12</v>
      </c>
      <c r="N75" s="86">
        <v>13</v>
      </c>
      <c r="O75" s="86">
        <v>14</v>
      </c>
      <c r="P75" s="88">
        <v>15</v>
      </c>
      <c r="Q75" s="329">
        <v>16</v>
      </c>
      <c r="R75" s="282"/>
    </row>
    <row r="76" spans="1:1025" s="42" customFormat="1" ht="26.25" customHeight="1">
      <c r="A76" s="38"/>
      <c r="B76" s="125"/>
      <c r="C76" s="125" t="s">
        <v>467</v>
      </c>
      <c r="D76" s="125"/>
      <c r="E76" s="327" t="s">
        <v>468</v>
      </c>
      <c r="F76" s="57">
        <f t="shared" ref="F76:Q76" si="18">F77+F78+F79</f>
        <v>537529</v>
      </c>
      <c r="G76" s="285">
        <f t="shared" si="18"/>
        <v>537529</v>
      </c>
      <c r="H76" s="285">
        <f t="shared" si="18"/>
        <v>385000</v>
      </c>
      <c r="I76" s="285">
        <f t="shared" si="18"/>
        <v>40467</v>
      </c>
      <c r="J76" s="285">
        <f t="shared" si="18"/>
        <v>0</v>
      </c>
      <c r="K76" s="285">
        <f t="shared" si="18"/>
        <v>15000</v>
      </c>
      <c r="L76" s="285">
        <f t="shared" si="18"/>
        <v>0</v>
      </c>
      <c r="M76" s="285">
        <f t="shared" si="18"/>
        <v>15000</v>
      </c>
      <c r="N76" s="285">
        <f t="shared" si="18"/>
        <v>0</v>
      </c>
      <c r="O76" s="285">
        <f t="shared" si="18"/>
        <v>0</v>
      </c>
      <c r="P76" s="285">
        <f t="shared" si="18"/>
        <v>0</v>
      </c>
      <c r="Q76" s="285">
        <f t="shared" si="18"/>
        <v>552529</v>
      </c>
      <c r="R76" s="38"/>
    </row>
    <row r="77" spans="1:1025" s="42" customFormat="1" ht="21.75" customHeight="1">
      <c r="A77" s="38"/>
      <c r="B77" s="67" t="s">
        <v>452</v>
      </c>
      <c r="C77" s="67" t="s">
        <v>453</v>
      </c>
      <c r="D77" s="325" t="s">
        <v>463</v>
      </c>
      <c r="E77" s="326" t="s">
        <v>464</v>
      </c>
      <c r="F77" s="69">
        <f>G77</f>
        <v>507500</v>
      </c>
      <c r="G77" s="124">
        <v>507500</v>
      </c>
      <c r="H77" s="306">
        <v>385000</v>
      </c>
      <c r="I77" s="124">
        <v>19500</v>
      </c>
      <c r="J77" s="70">
        <v>0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71">
        <f>F77+K77</f>
        <v>507500</v>
      </c>
      <c r="R77" s="38"/>
    </row>
    <row r="78" spans="1:1025" s="42" customFormat="1" ht="21.75" customHeight="1">
      <c r="A78" s="38"/>
      <c r="B78" s="67" t="s">
        <v>283</v>
      </c>
      <c r="C78" s="67" t="s">
        <v>284</v>
      </c>
      <c r="D78" s="67" t="s">
        <v>285</v>
      </c>
      <c r="E78" s="68" t="s">
        <v>286</v>
      </c>
      <c r="F78" s="69">
        <f>G78</f>
        <v>30029</v>
      </c>
      <c r="G78" s="124">
        <v>30029</v>
      </c>
      <c r="H78" s="69">
        <v>0</v>
      </c>
      <c r="I78" s="124">
        <f>10000+10967</f>
        <v>20967</v>
      </c>
      <c r="J78" s="70">
        <v>0</v>
      </c>
      <c r="K78" s="69">
        <v>0</v>
      </c>
      <c r="L78" s="69">
        <v>0</v>
      </c>
      <c r="M78" s="69">
        <v>0</v>
      </c>
      <c r="N78" s="69">
        <v>0</v>
      </c>
      <c r="O78" s="69">
        <v>0</v>
      </c>
      <c r="P78" s="69">
        <v>0</v>
      </c>
      <c r="Q78" s="71">
        <f>F78+K78</f>
        <v>30029</v>
      </c>
      <c r="R78" s="38"/>
    </row>
    <row r="79" spans="1:1025" s="42" customFormat="1" ht="28.5" customHeight="1">
      <c r="A79" s="38"/>
      <c r="B79" s="67" t="s">
        <v>287</v>
      </c>
      <c r="C79" s="67" t="s">
        <v>288</v>
      </c>
      <c r="D79" s="67" t="s">
        <v>289</v>
      </c>
      <c r="E79" s="68" t="s">
        <v>290</v>
      </c>
      <c r="F79" s="69">
        <f t="shared" ref="F79:P79" si="19">F80</f>
        <v>0</v>
      </c>
      <c r="G79" s="69">
        <f t="shared" si="19"/>
        <v>0</v>
      </c>
      <c r="H79" s="69">
        <f t="shared" si="19"/>
        <v>0</v>
      </c>
      <c r="I79" s="69">
        <f t="shared" si="19"/>
        <v>0</v>
      </c>
      <c r="J79" s="69">
        <f t="shared" si="19"/>
        <v>0</v>
      </c>
      <c r="K79" s="69">
        <f t="shared" si="19"/>
        <v>15000</v>
      </c>
      <c r="L79" s="69">
        <f t="shared" si="19"/>
        <v>0</v>
      </c>
      <c r="M79" s="69">
        <f t="shared" si="19"/>
        <v>15000</v>
      </c>
      <c r="N79" s="69">
        <f t="shared" si="19"/>
        <v>0</v>
      </c>
      <c r="O79" s="69">
        <f t="shared" si="19"/>
        <v>0</v>
      </c>
      <c r="P79" s="69">
        <f t="shared" si="19"/>
        <v>0</v>
      </c>
      <c r="Q79" s="69">
        <f>Q80</f>
        <v>15000</v>
      </c>
      <c r="R79" s="38"/>
    </row>
    <row r="80" spans="1:1025" s="42" customFormat="1" ht="21" customHeight="1">
      <c r="A80" s="38"/>
      <c r="B80" s="67"/>
      <c r="C80" s="67"/>
      <c r="D80" s="67"/>
      <c r="E80" s="72" t="s">
        <v>197</v>
      </c>
      <c r="F80" s="69">
        <v>0</v>
      </c>
      <c r="G80" s="69">
        <v>0</v>
      </c>
      <c r="H80" s="69">
        <v>0</v>
      </c>
      <c r="I80" s="69">
        <v>0</v>
      </c>
      <c r="J80" s="70">
        <v>0</v>
      </c>
      <c r="K80" s="69">
        <f>M80</f>
        <v>15000</v>
      </c>
      <c r="L80" s="69">
        <v>0</v>
      </c>
      <c r="M80" s="124">
        <v>15000</v>
      </c>
      <c r="N80" s="69">
        <v>0</v>
      </c>
      <c r="O80" s="69">
        <v>0</v>
      </c>
      <c r="P80" s="69">
        <v>0</v>
      </c>
      <c r="Q80" s="71">
        <f>F80+K80</f>
        <v>15000</v>
      </c>
      <c r="R80" s="38"/>
    </row>
    <row r="81" spans="1:20" s="42" customFormat="1" ht="21.75" hidden="1" customHeight="1">
      <c r="A81" s="38"/>
      <c r="B81" s="125"/>
      <c r="C81" s="125"/>
      <c r="D81" s="125"/>
      <c r="E81" s="56"/>
      <c r="F81" s="57"/>
      <c r="G81" s="57"/>
      <c r="H81" s="57"/>
      <c r="I81" s="57"/>
      <c r="J81" s="57"/>
      <c r="K81" s="103"/>
      <c r="L81" s="103"/>
      <c r="M81" s="103"/>
      <c r="N81" s="103"/>
      <c r="O81" s="103"/>
      <c r="P81" s="103"/>
      <c r="Q81" s="71"/>
      <c r="R81" s="38"/>
    </row>
    <row r="82" spans="1:20" s="142" customFormat="1" ht="18.75" hidden="1" customHeight="1">
      <c r="A82" s="136"/>
      <c r="B82" s="126"/>
      <c r="C82" s="127"/>
      <c r="D82" s="126"/>
      <c r="E82" s="137"/>
      <c r="F82" s="138"/>
      <c r="G82" s="139"/>
      <c r="H82" s="139"/>
      <c r="I82" s="139"/>
      <c r="J82" s="140"/>
      <c r="K82" s="139"/>
      <c r="L82" s="139"/>
      <c r="M82" s="139"/>
      <c r="N82" s="139"/>
      <c r="O82" s="139"/>
      <c r="P82" s="139"/>
      <c r="Q82" s="141"/>
      <c r="R82" s="136"/>
    </row>
    <row r="83" spans="1:20" s="53" customFormat="1" ht="30" customHeight="1">
      <c r="A83" s="47"/>
      <c r="B83" s="48" t="s">
        <v>296</v>
      </c>
      <c r="C83" s="49"/>
      <c r="D83" s="50"/>
      <c r="E83" s="51" t="s">
        <v>297</v>
      </c>
      <c r="F83" s="52">
        <f>F84</f>
        <v>2686960</v>
      </c>
      <c r="G83" s="52">
        <f t="shared" ref="G83:Q83" si="20">G84</f>
        <v>2186960</v>
      </c>
      <c r="H83" s="52">
        <f t="shared" si="20"/>
        <v>600000</v>
      </c>
      <c r="I83" s="52">
        <f t="shared" si="20"/>
        <v>26219</v>
      </c>
      <c r="J83" s="52">
        <f t="shared" si="20"/>
        <v>0</v>
      </c>
      <c r="K83" s="52">
        <f t="shared" si="20"/>
        <v>0</v>
      </c>
      <c r="L83" s="52">
        <f t="shared" si="20"/>
        <v>0</v>
      </c>
      <c r="M83" s="52">
        <f t="shared" si="20"/>
        <v>0</v>
      </c>
      <c r="N83" s="52">
        <f t="shared" si="20"/>
        <v>0</v>
      </c>
      <c r="O83" s="52">
        <f t="shared" si="20"/>
        <v>0</v>
      </c>
      <c r="P83" s="52">
        <f t="shared" si="20"/>
        <v>0</v>
      </c>
      <c r="Q83" s="52">
        <f t="shared" si="20"/>
        <v>2686960</v>
      </c>
      <c r="R83" s="52">
        <f t="shared" ref="R83:S83" si="21">R84</f>
        <v>0</v>
      </c>
      <c r="S83" s="52">
        <f t="shared" si="21"/>
        <v>0</v>
      </c>
    </row>
    <row r="84" spans="1:20" s="42" customFormat="1" ht="25.5" customHeight="1">
      <c r="A84" s="38"/>
      <c r="B84" s="54" t="s">
        <v>298</v>
      </c>
      <c r="C84" s="55"/>
      <c r="D84" s="40"/>
      <c r="E84" s="56" t="s">
        <v>297</v>
      </c>
      <c r="F84" s="57">
        <f>F85+F93+F87</f>
        <v>2686960</v>
      </c>
      <c r="G84" s="57">
        <f t="shared" ref="G84:P84" si="22">G85+G93</f>
        <v>2186960</v>
      </c>
      <c r="H84" s="57">
        <f t="shared" si="22"/>
        <v>600000</v>
      </c>
      <c r="I84" s="57">
        <f t="shared" si="22"/>
        <v>26219</v>
      </c>
      <c r="J84" s="57">
        <f t="shared" si="22"/>
        <v>0</v>
      </c>
      <c r="K84" s="57">
        <f t="shared" si="22"/>
        <v>0</v>
      </c>
      <c r="L84" s="57">
        <f t="shared" si="22"/>
        <v>0</v>
      </c>
      <c r="M84" s="57">
        <f t="shared" si="22"/>
        <v>0</v>
      </c>
      <c r="N84" s="57">
        <f t="shared" si="22"/>
        <v>0</v>
      </c>
      <c r="O84" s="57">
        <f t="shared" si="22"/>
        <v>0</v>
      </c>
      <c r="P84" s="57">
        <f t="shared" si="22"/>
        <v>0</v>
      </c>
      <c r="Q84" s="57">
        <f>K84+F84</f>
        <v>2686960</v>
      </c>
      <c r="R84" s="38"/>
    </row>
    <row r="85" spans="1:20" s="42" customFormat="1" ht="15.75" customHeight="1">
      <c r="A85" s="38"/>
      <c r="B85" s="54"/>
      <c r="C85" s="54" t="s">
        <v>186</v>
      </c>
      <c r="D85" s="40"/>
      <c r="E85" s="56" t="s">
        <v>187</v>
      </c>
      <c r="F85" s="57">
        <f t="shared" ref="F85:P85" si="23">F86</f>
        <v>800000</v>
      </c>
      <c r="G85" s="57">
        <f t="shared" si="23"/>
        <v>800000</v>
      </c>
      <c r="H85" s="57">
        <f t="shared" si="23"/>
        <v>600000</v>
      </c>
      <c r="I85" s="57">
        <f t="shared" si="23"/>
        <v>26219</v>
      </c>
      <c r="J85" s="57">
        <f t="shared" si="23"/>
        <v>0</v>
      </c>
      <c r="K85" s="57">
        <f t="shared" si="23"/>
        <v>0</v>
      </c>
      <c r="L85" s="57">
        <f t="shared" si="23"/>
        <v>0</v>
      </c>
      <c r="M85" s="57">
        <f t="shared" si="23"/>
        <v>0</v>
      </c>
      <c r="N85" s="57">
        <f t="shared" si="23"/>
        <v>0</v>
      </c>
      <c r="O85" s="57">
        <f t="shared" si="23"/>
        <v>0</v>
      </c>
      <c r="P85" s="57">
        <f t="shared" si="23"/>
        <v>0</v>
      </c>
      <c r="Q85" s="133">
        <f>F85+K85</f>
        <v>800000</v>
      </c>
      <c r="R85" s="38"/>
    </row>
    <row r="86" spans="1:20" s="108" customFormat="1" ht="45" customHeight="1">
      <c r="A86" s="104"/>
      <c r="B86" s="105">
        <v>3710160</v>
      </c>
      <c r="C86" s="105" t="s">
        <v>189</v>
      </c>
      <c r="D86" s="105" t="s">
        <v>190</v>
      </c>
      <c r="E86" s="143" t="s">
        <v>191</v>
      </c>
      <c r="F86" s="144">
        <f>G86</f>
        <v>800000</v>
      </c>
      <c r="G86" s="145">
        <v>800000</v>
      </c>
      <c r="H86" s="145">
        <v>600000</v>
      </c>
      <c r="I86" s="146">
        <f>15000+11219</f>
        <v>26219</v>
      </c>
      <c r="J86" s="144">
        <v>0</v>
      </c>
      <c r="K86" s="144">
        <f>M86</f>
        <v>0</v>
      </c>
      <c r="L86" s="144">
        <v>0</v>
      </c>
      <c r="M86" s="147">
        <v>0</v>
      </c>
      <c r="N86" s="144">
        <v>0</v>
      </c>
      <c r="O86" s="144">
        <v>0</v>
      </c>
      <c r="P86" s="144">
        <v>0</v>
      </c>
      <c r="Q86" s="144">
        <f>K86+F86</f>
        <v>800000</v>
      </c>
      <c r="R86" s="104"/>
    </row>
    <row r="87" spans="1:20" s="42" customFormat="1" ht="21.75" customHeight="1">
      <c r="A87" s="282"/>
      <c r="B87" s="301"/>
      <c r="C87" s="301" t="s">
        <v>291</v>
      </c>
      <c r="D87" s="301"/>
      <c r="E87" s="284" t="s">
        <v>292</v>
      </c>
      <c r="F87" s="285">
        <f t="shared" ref="F87:P87" si="24">F88</f>
        <v>500000</v>
      </c>
      <c r="G87" s="285">
        <f t="shared" si="24"/>
        <v>0</v>
      </c>
      <c r="H87" s="285">
        <f t="shared" si="24"/>
        <v>0</v>
      </c>
      <c r="I87" s="285">
        <f t="shared" si="24"/>
        <v>0</v>
      </c>
      <c r="J87" s="285">
        <f t="shared" si="24"/>
        <v>0</v>
      </c>
      <c r="K87" s="299">
        <f t="shared" si="24"/>
        <v>0</v>
      </c>
      <c r="L87" s="299">
        <f t="shared" si="24"/>
        <v>0</v>
      </c>
      <c r="M87" s="299">
        <f t="shared" si="24"/>
        <v>0</v>
      </c>
      <c r="N87" s="299">
        <f t="shared" si="24"/>
        <v>0</v>
      </c>
      <c r="O87" s="299">
        <f t="shared" si="24"/>
        <v>0</v>
      </c>
      <c r="P87" s="299">
        <f t="shared" si="24"/>
        <v>0</v>
      </c>
      <c r="Q87" s="133">
        <f>F87+K87</f>
        <v>500000</v>
      </c>
      <c r="R87" s="282"/>
    </row>
    <row r="88" spans="1:20" s="108" customFormat="1" ht="18.75" customHeight="1">
      <c r="A88" s="104"/>
      <c r="B88" s="109" t="s">
        <v>293</v>
      </c>
      <c r="C88" s="277">
        <v>8700</v>
      </c>
      <c r="D88" s="109" t="s">
        <v>294</v>
      </c>
      <c r="E88" s="310" t="s">
        <v>295</v>
      </c>
      <c r="F88" s="145">
        <v>500000</v>
      </c>
      <c r="G88" s="302">
        <v>0</v>
      </c>
      <c r="H88" s="302">
        <v>0</v>
      </c>
      <c r="I88" s="302">
        <v>0</v>
      </c>
      <c r="J88" s="307">
        <v>0</v>
      </c>
      <c r="K88" s="302">
        <v>0</v>
      </c>
      <c r="L88" s="302">
        <v>0</v>
      </c>
      <c r="M88" s="302">
        <v>0</v>
      </c>
      <c r="N88" s="302">
        <v>0</v>
      </c>
      <c r="O88" s="302">
        <v>0</v>
      </c>
      <c r="P88" s="302">
        <v>0</v>
      </c>
      <c r="Q88" s="303">
        <f>F88+K88</f>
        <v>500000</v>
      </c>
      <c r="R88" s="104"/>
    </row>
    <row r="89" spans="1:20" s="42" customFormat="1" ht="48.75" customHeight="1">
      <c r="A89" s="282"/>
      <c r="B89" s="360" t="s">
        <v>204</v>
      </c>
      <c r="C89" s="360" t="s">
        <v>205</v>
      </c>
      <c r="D89" s="360" t="s">
        <v>174</v>
      </c>
      <c r="E89" s="360" t="s">
        <v>206</v>
      </c>
      <c r="F89" s="358" t="s">
        <v>162</v>
      </c>
      <c r="G89" s="358"/>
      <c r="H89" s="358"/>
      <c r="I89" s="358"/>
      <c r="J89" s="358"/>
      <c r="K89" s="358" t="s">
        <v>10</v>
      </c>
      <c r="L89" s="358"/>
      <c r="M89" s="358"/>
      <c r="N89" s="358"/>
      <c r="O89" s="358"/>
      <c r="P89" s="358"/>
      <c r="Q89" s="358" t="s">
        <v>176</v>
      </c>
      <c r="R89" s="282"/>
    </row>
    <row r="90" spans="1:20" s="42" customFormat="1" ht="48.75" customHeight="1">
      <c r="A90" s="282"/>
      <c r="B90" s="360"/>
      <c r="C90" s="360"/>
      <c r="D90" s="360"/>
      <c r="E90" s="360"/>
      <c r="F90" s="358" t="s">
        <v>8</v>
      </c>
      <c r="G90" s="359" t="s">
        <v>177</v>
      </c>
      <c r="H90" s="360" t="s">
        <v>178</v>
      </c>
      <c r="I90" s="360"/>
      <c r="J90" s="359" t="s">
        <v>179</v>
      </c>
      <c r="K90" s="358" t="s">
        <v>8</v>
      </c>
      <c r="L90" s="359" t="s">
        <v>180</v>
      </c>
      <c r="M90" s="359" t="s">
        <v>177</v>
      </c>
      <c r="N90" s="360" t="s">
        <v>178</v>
      </c>
      <c r="O90" s="360"/>
      <c r="P90" s="359" t="s">
        <v>179</v>
      </c>
      <c r="Q90" s="358"/>
      <c r="R90" s="282"/>
    </row>
    <row r="91" spans="1:20" s="42" customFormat="1" ht="48.75" customHeight="1">
      <c r="A91" s="282"/>
      <c r="B91" s="360"/>
      <c r="C91" s="360"/>
      <c r="D91" s="360"/>
      <c r="E91" s="360"/>
      <c r="F91" s="358"/>
      <c r="G91" s="359"/>
      <c r="H91" s="321" t="s">
        <v>181</v>
      </c>
      <c r="I91" s="321" t="s">
        <v>182</v>
      </c>
      <c r="J91" s="359"/>
      <c r="K91" s="358"/>
      <c r="L91" s="359"/>
      <c r="M91" s="359"/>
      <c r="N91" s="321" t="s">
        <v>181</v>
      </c>
      <c r="O91" s="321" t="s">
        <v>182</v>
      </c>
      <c r="P91" s="359"/>
      <c r="Q91" s="358"/>
      <c r="R91" s="282"/>
    </row>
    <row r="92" spans="1:20" s="42" customFormat="1" ht="17.25" customHeight="1">
      <c r="A92" s="282"/>
      <c r="B92" s="321">
        <v>1</v>
      </c>
      <c r="C92" s="45">
        <v>2</v>
      </c>
      <c r="D92" s="45">
        <v>3</v>
      </c>
      <c r="E92" s="321">
        <v>4</v>
      </c>
      <c r="F92" s="322">
        <v>5</v>
      </c>
      <c r="G92" s="323">
        <v>6</v>
      </c>
      <c r="H92" s="321">
        <v>7</v>
      </c>
      <c r="I92" s="86">
        <v>8</v>
      </c>
      <c r="J92" s="87">
        <v>9</v>
      </c>
      <c r="K92" s="86">
        <v>10</v>
      </c>
      <c r="L92" s="88">
        <v>11</v>
      </c>
      <c r="M92" s="88">
        <v>12</v>
      </c>
      <c r="N92" s="86">
        <v>13</v>
      </c>
      <c r="O92" s="86">
        <v>14</v>
      </c>
      <c r="P92" s="88">
        <v>15</v>
      </c>
      <c r="Q92" s="324">
        <v>16</v>
      </c>
      <c r="R92" s="282"/>
    </row>
    <row r="93" spans="1:20" s="42" customFormat="1" ht="66" customHeight="1">
      <c r="A93" s="38"/>
      <c r="B93" s="148">
        <v>3719770</v>
      </c>
      <c r="C93" s="40">
        <v>9700</v>
      </c>
      <c r="D93" s="125"/>
      <c r="E93" s="149" t="s">
        <v>299</v>
      </c>
      <c r="F93" s="57">
        <f t="shared" ref="F93:Q93" si="25">F94</f>
        <v>1386960</v>
      </c>
      <c r="G93" s="57">
        <f t="shared" si="25"/>
        <v>1386960</v>
      </c>
      <c r="H93" s="57">
        <f t="shared" si="25"/>
        <v>0</v>
      </c>
      <c r="I93" s="57">
        <f t="shared" si="25"/>
        <v>0</v>
      </c>
      <c r="J93" s="103">
        <f t="shared" si="25"/>
        <v>0</v>
      </c>
      <c r="K93" s="103">
        <f t="shared" si="25"/>
        <v>0</v>
      </c>
      <c r="L93" s="103">
        <f t="shared" si="25"/>
        <v>0</v>
      </c>
      <c r="M93" s="103">
        <f t="shared" si="25"/>
        <v>0</v>
      </c>
      <c r="N93" s="103">
        <f t="shared" si="25"/>
        <v>0</v>
      </c>
      <c r="O93" s="103">
        <f t="shared" si="25"/>
        <v>0</v>
      </c>
      <c r="P93" s="103">
        <f t="shared" si="25"/>
        <v>0</v>
      </c>
      <c r="Q93" s="103">
        <f t="shared" si="25"/>
        <v>1386960</v>
      </c>
      <c r="R93" s="38"/>
    </row>
    <row r="94" spans="1:20" s="154" customFormat="1" ht="25.5" customHeight="1">
      <c r="A94" s="150"/>
      <c r="B94" s="151">
        <v>3719770</v>
      </c>
      <c r="C94" s="151" t="s">
        <v>300</v>
      </c>
      <c r="D94" s="151" t="s">
        <v>301</v>
      </c>
      <c r="E94" s="152" t="s">
        <v>302</v>
      </c>
      <c r="F94" s="119">
        <f>G94</f>
        <v>1386960</v>
      </c>
      <c r="G94" s="60">
        <v>1386960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53">
        <f>F94+K94</f>
        <v>1386960</v>
      </c>
      <c r="R94" s="150"/>
    </row>
    <row r="95" spans="1:20" s="134" customFormat="1" ht="16.899999999999999" customHeight="1">
      <c r="A95" s="132"/>
      <c r="B95" s="40"/>
      <c r="C95" s="40"/>
      <c r="D95" s="40"/>
      <c r="E95" s="64" t="s">
        <v>303</v>
      </c>
      <c r="F95" s="57">
        <f t="shared" ref="F95:Q95" si="26">F83+F12</f>
        <v>73049970</v>
      </c>
      <c r="G95" s="57">
        <f t="shared" si="26"/>
        <v>72549970</v>
      </c>
      <c r="H95" s="57">
        <f t="shared" si="26"/>
        <v>49418016</v>
      </c>
      <c r="I95" s="57">
        <f t="shared" si="26"/>
        <v>6479470</v>
      </c>
      <c r="J95" s="57">
        <f t="shared" si="26"/>
        <v>0</v>
      </c>
      <c r="K95" s="57">
        <f t="shared" si="26"/>
        <v>740000</v>
      </c>
      <c r="L95" s="57">
        <f t="shared" si="26"/>
        <v>50000</v>
      </c>
      <c r="M95" s="57">
        <f t="shared" si="26"/>
        <v>690000</v>
      </c>
      <c r="N95" s="57">
        <f t="shared" si="26"/>
        <v>1000</v>
      </c>
      <c r="O95" s="57">
        <f t="shared" si="26"/>
        <v>0</v>
      </c>
      <c r="P95" s="57">
        <f t="shared" si="26"/>
        <v>50000</v>
      </c>
      <c r="Q95" s="57">
        <f t="shared" si="26"/>
        <v>73789970</v>
      </c>
      <c r="R95" s="57" t="e">
        <f>R14+R17+R35+R40+R58+R62+R64+#REF!+#REF!+#REF!+R93+#REF!+#REF!</f>
        <v>#REF!</v>
      </c>
      <c r="S95" s="57" t="e">
        <f>S14+S17+S35+S40+S58+S62+S64+#REF!+#REF!+#REF!+S93+#REF!+#REF!</f>
        <v>#REF!</v>
      </c>
    </row>
    <row r="96" spans="1:20" s="155" customFormat="1" ht="60.75" customHeight="1">
      <c r="C96" s="155" t="s">
        <v>304</v>
      </c>
      <c r="E96" s="156"/>
      <c r="H96" s="155" t="s">
        <v>305</v>
      </c>
      <c r="T96" s="157">
        <f>Q95-'додаток 1 '!E91</f>
        <v>0</v>
      </c>
    </row>
    <row r="97" spans="5:11" ht="39" customHeight="1">
      <c r="G97" s="158">
        <f>F95-G95</f>
        <v>500000</v>
      </c>
      <c r="H97" s="23" t="s">
        <v>306</v>
      </c>
      <c r="K97" s="309"/>
    </row>
    <row r="98" spans="5:11">
      <c r="G98" s="308">
        <f>G97/F95*100</f>
        <v>0.68446297787665078</v>
      </c>
    </row>
    <row r="99" spans="5:11" ht="21" customHeight="1">
      <c r="G99"/>
    </row>
    <row r="100" spans="5:11" ht="16.5" customHeight="1">
      <c r="E100" s="308">
        <f>500000/F95*100</f>
        <v>0.68446297787665078</v>
      </c>
      <c r="F100" s="23" t="s">
        <v>454</v>
      </c>
      <c r="G100" s="158">
        <v>500000</v>
      </c>
    </row>
    <row r="101" spans="5:11" ht="54" customHeight="1">
      <c r="F101" s="23" t="s">
        <v>436</v>
      </c>
      <c r="G101" s="158">
        <f>F95-'додаток 1 '!F91</f>
        <v>-50000</v>
      </c>
    </row>
    <row r="102" spans="5:11" ht="16.899999999999999" customHeight="1">
      <c r="F102" s="23" t="s">
        <v>437</v>
      </c>
      <c r="G102" s="158">
        <f>K95-'додаток 1 '!G91</f>
        <v>50000</v>
      </c>
    </row>
    <row r="103" spans="5:11" ht="29.25" customHeight="1"/>
    <row r="104" spans="5:11" ht="40.5" customHeight="1"/>
    <row r="105" spans="5:11" ht="28.5" customHeight="1"/>
    <row r="106" spans="5:11" ht="66.599999999999994" customHeight="1"/>
    <row r="107" spans="5:11" ht="34.15" customHeight="1"/>
    <row r="108" spans="5:11" ht="58.15" customHeight="1"/>
    <row r="109" spans="5:11" ht="58.15" customHeight="1"/>
    <row r="110" spans="5:11" ht="19.899999999999999" customHeight="1"/>
    <row r="111" spans="5:11" ht="40.15" customHeight="1"/>
    <row r="112" spans="5:11" ht="40.15" customHeight="1"/>
    <row r="113" ht="49.15" customHeight="1"/>
    <row r="114" ht="16.149999999999999" customHeight="1"/>
    <row r="115" ht="16.149999999999999" customHeight="1"/>
    <row r="116" ht="42.75" customHeight="1"/>
    <row r="117" ht="17.45" customHeight="1"/>
    <row r="118" ht="15" hidden="1" customHeight="1"/>
    <row r="119" ht="61.9" customHeight="1"/>
    <row r="120" ht="27" customHeight="1"/>
    <row r="121" ht="35.25" customHeight="1"/>
    <row r="122" ht="60" customHeight="1"/>
    <row r="123" ht="27" customHeight="1"/>
    <row r="124" ht="54.75" customHeight="1"/>
    <row r="125" ht="23.45" customHeight="1"/>
    <row r="126" ht="15" hidden="1" customHeight="1"/>
    <row r="127" ht="77.45" customHeight="1"/>
    <row r="128" ht="24.75" customHeight="1"/>
    <row r="129" ht="18" customHeight="1"/>
    <row r="130" ht="118.15" customHeight="1"/>
    <row r="131" ht="20.45" customHeight="1"/>
    <row r="132" ht="52.5" customHeight="1"/>
    <row r="133" ht="51.75" customHeight="1"/>
    <row r="134" ht="25.5" customHeight="1"/>
    <row r="135" ht="51.75" customHeight="1"/>
    <row r="136" ht="57.75" customHeight="1"/>
    <row r="137" ht="28.9" customHeight="1"/>
    <row r="138" ht="25.5" customHeight="1"/>
    <row r="139" ht="25.5" customHeight="1"/>
    <row r="140" ht="18" customHeight="1"/>
    <row r="141" ht="20.45" customHeight="1"/>
    <row r="143" ht="25.5" customHeight="1"/>
    <row r="144" ht="25.5" customHeight="1"/>
    <row r="145" ht="25.5" customHeight="1"/>
  </sheetData>
  <mergeCells count="85">
    <mergeCell ref="B89:B91"/>
    <mergeCell ref="C89:C91"/>
    <mergeCell ref="D89:D91"/>
    <mergeCell ref="E89:E91"/>
    <mergeCell ref="F89:J89"/>
    <mergeCell ref="Q89:Q91"/>
    <mergeCell ref="F90:F91"/>
    <mergeCell ref="G90:G91"/>
    <mergeCell ref="H90:I90"/>
    <mergeCell ref="J90:J91"/>
    <mergeCell ref="K90:K91"/>
    <mergeCell ref="L90:L91"/>
    <mergeCell ref="M90:M91"/>
    <mergeCell ref="N90:O90"/>
    <mergeCell ref="P90:P91"/>
    <mergeCell ref="C26:C28"/>
    <mergeCell ref="D26:D28"/>
    <mergeCell ref="E26:E28"/>
    <mergeCell ref="F26:J26"/>
    <mergeCell ref="K89:P89"/>
    <mergeCell ref="L1:Q1"/>
    <mergeCell ref="B5:Q5"/>
    <mergeCell ref="B6:C6"/>
    <mergeCell ref="I2:Q3"/>
    <mergeCell ref="K26:P26"/>
    <mergeCell ref="Q26:Q28"/>
    <mergeCell ref="F27:F28"/>
    <mergeCell ref="G27:G28"/>
    <mergeCell ref="H27:I27"/>
    <mergeCell ref="J27:J28"/>
    <mergeCell ref="K27:K28"/>
    <mergeCell ref="L27:L28"/>
    <mergeCell ref="M27:M28"/>
    <mergeCell ref="N27:O27"/>
    <mergeCell ref="P27:P28"/>
    <mergeCell ref="B26:B28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K9:K10"/>
    <mergeCell ref="L9:L10"/>
    <mergeCell ref="M9:M10"/>
    <mergeCell ref="N9:O9"/>
    <mergeCell ref="P9:P10"/>
    <mergeCell ref="B49:B51"/>
    <mergeCell ref="C49:C51"/>
    <mergeCell ref="D49:D51"/>
    <mergeCell ref="E49:E51"/>
    <mergeCell ref="F49:J49"/>
    <mergeCell ref="K49:P49"/>
    <mergeCell ref="Q49:Q51"/>
    <mergeCell ref="F50:F51"/>
    <mergeCell ref="G50:G51"/>
    <mergeCell ref="H50:I50"/>
    <mergeCell ref="J50:J51"/>
    <mergeCell ref="K50:K51"/>
    <mergeCell ref="L50:L51"/>
    <mergeCell ref="M50:M51"/>
    <mergeCell ref="N50:O50"/>
    <mergeCell ref="P50:P51"/>
    <mergeCell ref="B72:B74"/>
    <mergeCell ref="C72:C74"/>
    <mergeCell ref="D72:D74"/>
    <mergeCell ref="E72:E74"/>
    <mergeCell ref="F72:J72"/>
    <mergeCell ref="K72:P72"/>
    <mergeCell ref="Q72:Q74"/>
    <mergeCell ref="F73:F74"/>
    <mergeCell ref="G73:G74"/>
    <mergeCell ref="H73:I73"/>
    <mergeCell ref="J73:J74"/>
    <mergeCell ref="K73:K74"/>
    <mergeCell ref="L73:L74"/>
    <mergeCell ref="M73:M74"/>
    <mergeCell ref="N73:O73"/>
    <mergeCell ref="P73:P74"/>
  </mergeCells>
  <pageMargins left="0.7" right="0.7" top="0.75" bottom="0.75" header="0.51180555555555496" footer="0.51180555555555496"/>
  <pageSetup paperSize="9" scale="68" firstPageNumber="0" orientation="landscape" horizontalDpi="300" verticalDpi="300" r:id="rId1"/>
  <rowBreaks count="2" manualBreakCount="2">
    <brk id="25" max="16383" man="1"/>
    <brk id="88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6"/>
  <sheetViews>
    <sheetView view="pageBreakPreview" topLeftCell="B1" zoomScale="95" zoomScaleNormal="100" zoomScalePageLayoutView="95" workbookViewId="0">
      <selection activeCell="P6" sqref="P6:P7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8" width="10.140625" customWidth="1"/>
    <col min="9" max="9" width="18" customWidth="1"/>
    <col min="10" max="11" width="8.85546875" hidden="1" customWidth="1"/>
    <col min="12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27" customFormat="1" ht="20.100000000000001" customHeight="1">
      <c r="A1" s="25"/>
      <c r="B1" s="25"/>
      <c r="C1" s="25"/>
      <c r="D1" s="25"/>
      <c r="E1" s="25"/>
      <c r="F1" s="159"/>
      <c r="G1" s="365" t="s">
        <v>307</v>
      </c>
      <c r="H1" s="365"/>
      <c r="I1" s="365"/>
      <c r="J1" s="30"/>
      <c r="K1" s="30"/>
    </row>
    <row r="2" spans="1:11" ht="17.25" customHeight="1">
      <c r="A2" s="9"/>
      <c r="B2" s="9"/>
      <c r="C2" s="9"/>
      <c r="D2" s="9"/>
      <c r="E2" s="9"/>
      <c r="F2" s="371" t="s">
        <v>474</v>
      </c>
      <c r="G2" s="371"/>
      <c r="H2" s="371"/>
      <c r="I2" s="371"/>
      <c r="J2" s="161"/>
      <c r="K2" s="161"/>
    </row>
    <row r="3" spans="1:11" ht="17.25" customHeight="1">
      <c r="A3" s="9"/>
      <c r="B3" s="9"/>
      <c r="C3" s="9"/>
      <c r="D3" s="9"/>
      <c r="E3" s="9"/>
      <c r="F3" s="371"/>
      <c r="G3" s="371"/>
      <c r="H3" s="371"/>
      <c r="I3" s="371"/>
      <c r="J3" s="162"/>
      <c r="K3" s="162"/>
    </row>
    <row r="4" spans="1:11" ht="15" customHeight="1">
      <c r="A4" s="9"/>
      <c r="B4" s="9"/>
      <c r="C4" s="9"/>
      <c r="D4" s="9"/>
      <c r="E4" s="9"/>
      <c r="F4" s="9"/>
      <c r="G4" s="9"/>
      <c r="H4" s="9"/>
      <c r="I4" s="9"/>
      <c r="J4" s="9"/>
    </row>
    <row r="5" spans="1:11" ht="15.95" customHeight="1">
      <c r="A5" s="9"/>
      <c r="B5" s="369" t="s">
        <v>308</v>
      </c>
      <c r="C5" s="369"/>
      <c r="D5" s="369"/>
      <c r="E5" s="369"/>
      <c r="F5" s="369"/>
      <c r="G5" s="369"/>
      <c r="H5" s="369"/>
      <c r="I5" s="369"/>
      <c r="J5" s="9"/>
    </row>
    <row r="6" spans="1:11" ht="21.95" customHeight="1">
      <c r="A6" s="9"/>
      <c r="B6" s="370" t="s">
        <v>161</v>
      </c>
      <c r="C6" s="370"/>
      <c r="D6" s="370"/>
      <c r="E6" s="370"/>
      <c r="F6" s="370"/>
      <c r="G6" s="370"/>
      <c r="H6" s="370"/>
      <c r="I6" s="370"/>
      <c r="J6" s="9"/>
    </row>
    <row r="7" spans="1:11" ht="12" customHeight="1">
      <c r="A7" s="9"/>
      <c r="B7" s="9"/>
      <c r="C7" s="9"/>
      <c r="D7" s="9"/>
      <c r="E7" s="9"/>
      <c r="F7" s="372" t="s">
        <v>4</v>
      </c>
      <c r="G7" s="372"/>
      <c r="H7" s="9"/>
      <c r="I7" s="9"/>
      <c r="J7" s="9"/>
    </row>
    <row r="8" spans="1:11" ht="11.1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spans="1:11" ht="15.95" customHeight="1">
      <c r="A9" s="9"/>
      <c r="B9" s="9"/>
      <c r="C9" s="373" t="s">
        <v>309</v>
      </c>
      <c r="D9" s="373"/>
      <c r="E9" s="373"/>
      <c r="F9" s="373"/>
      <c r="G9" s="373"/>
      <c r="H9" s="373"/>
      <c r="I9" s="373"/>
      <c r="J9" s="9"/>
    </row>
    <row r="10" spans="1:11" ht="11.1" customHeight="1">
      <c r="A10" s="9"/>
      <c r="B10" s="9"/>
      <c r="C10" s="9"/>
      <c r="D10" s="9"/>
      <c r="E10" s="9"/>
      <c r="F10" s="9"/>
      <c r="G10" s="9"/>
      <c r="H10" s="9"/>
      <c r="I10" s="163" t="s">
        <v>5</v>
      </c>
      <c r="J10" s="9"/>
    </row>
    <row r="11" spans="1:11" ht="11.1" customHeight="1">
      <c r="A11" s="9"/>
      <c r="B11" s="9"/>
      <c r="C11" s="9"/>
      <c r="D11" s="9"/>
      <c r="E11" s="9"/>
      <c r="F11" s="9"/>
      <c r="G11" s="9"/>
      <c r="H11" s="9"/>
      <c r="I11" s="163" t="s">
        <v>5</v>
      </c>
      <c r="J11" s="9"/>
    </row>
    <row r="12" spans="1:11" ht="41.1" customHeight="1">
      <c r="A12" s="9"/>
      <c r="B12" s="9"/>
      <c r="C12" s="374" t="s">
        <v>310</v>
      </c>
      <c r="D12" s="374"/>
      <c r="E12" s="374" t="s">
        <v>311</v>
      </c>
      <c r="F12" s="374"/>
      <c r="G12" s="374"/>
      <c r="H12" s="374"/>
      <c r="I12" s="164" t="s">
        <v>8</v>
      </c>
      <c r="J12" s="9"/>
    </row>
    <row r="13" spans="1:11" ht="12" customHeight="1">
      <c r="A13" s="9"/>
      <c r="B13" s="9"/>
      <c r="C13" s="375" t="s">
        <v>13</v>
      </c>
      <c r="D13" s="375"/>
      <c r="E13" s="375" t="s">
        <v>14</v>
      </c>
      <c r="F13" s="375"/>
      <c r="G13" s="375"/>
      <c r="H13" s="375"/>
      <c r="I13" s="165" t="s">
        <v>15</v>
      </c>
      <c r="J13" s="9"/>
    </row>
    <row r="14" spans="1:11" ht="15.95" customHeight="1">
      <c r="A14" s="9"/>
      <c r="B14" s="9"/>
      <c r="C14" s="376" t="s">
        <v>312</v>
      </c>
      <c r="D14" s="376"/>
      <c r="E14" s="376"/>
      <c r="F14" s="376"/>
      <c r="G14" s="376"/>
      <c r="H14" s="376"/>
      <c r="I14" s="376"/>
      <c r="J14" s="9"/>
    </row>
    <row r="15" spans="1:11" ht="12.95" customHeight="1">
      <c r="A15" s="9"/>
      <c r="B15" s="9"/>
      <c r="C15" s="377" t="s">
        <v>153</v>
      </c>
      <c r="D15" s="377"/>
      <c r="E15" s="378" t="s">
        <v>154</v>
      </c>
      <c r="F15" s="378"/>
      <c r="G15" s="378"/>
      <c r="H15" s="378"/>
      <c r="I15" s="167">
        <f>I16</f>
        <v>10273000</v>
      </c>
      <c r="J15" s="9"/>
    </row>
    <row r="16" spans="1:11" ht="12.95" customHeight="1">
      <c r="A16" s="9"/>
      <c r="B16" s="9"/>
      <c r="C16" s="379" t="s">
        <v>313</v>
      </c>
      <c r="D16" s="379"/>
      <c r="E16" s="380" t="s">
        <v>314</v>
      </c>
      <c r="F16" s="380"/>
      <c r="G16" s="380"/>
      <c r="H16" s="380"/>
      <c r="I16" s="168">
        <v>10273000</v>
      </c>
      <c r="J16" s="9"/>
    </row>
    <row r="17" spans="1:12" ht="12.95" customHeight="1">
      <c r="A17" s="9"/>
      <c r="B17" s="9"/>
      <c r="C17" s="377" t="s">
        <v>315</v>
      </c>
      <c r="D17" s="377"/>
      <c r="E17" s="378" t="s">
        <v>316</v>
      </c>
      <c r="F17" s="378"/>
      <c r="G17" s="378"/>
      <c r="H17" s="378"/>
      <c r="I17" s="167">
        <f>I18</f>
        <v>21555900</v>
      </c>
      <c r="J17" s="9"/>
    </row>
    <row r="18" spans="1:12" ht="12.95" customHeight="1">
      <c r="A18" s="9"/>
      <c r="B18" s="9"/>
      <c r="C18" s="379" t="s">
        <v>313</v>
      </c>
      <c r="D18" s="379"/>
      <c r="E18" s="380" t="s">
        <v>314</v>
      </c>
      <c r="F18" s="380"/>
      <c r="G18" s="380"/>
      <c r="H18" s="380"/>
      <c r="I18" s="168">
        <v>21555900</v>
      </c>
      <c r="J18" s="9"/>
    </row>
    <row r="19" spans="1:12" ht="32.25" customHeight="1">
      <c r="A19" s="9"/>
      <c r="B19" s="9"/>
      <c r="C19" s="377" t="s">
        <v>317</v>
      </c>
      <c r="D19" s="377"/>
      <c r="E19" s="378" t="s">
        <v>318</v>
      </c>
      <c r="F19" s="378"/>
      <c r="G19" s="378"/>
      <c r="H19" s="378"/>
      <c r="I19" s="167">
        <f>I20</f>
        <v>276800</v>
      </c>
      <c r="J19" s="9"/>
    </row>
    <row r="20" spans="1:12" ht="12.75" customHeight="1">
      <c r="A20" s="9"/>
      <c r="B20" s="9"/>
      <c r="C20" s="379" t="s">
        <v>319</v>
      </c>
      <c r="D20" s="379"/>
      <c r="E20" s="380" t="s">
        <v>320</v>
      </c>
      <c r="F20" s="380"/>
      <c r="G20" s="380"/>
      <c r="H20" s="380"/>
      <c r="I20" s="168">
        <v>276800</v>
      </c>
      <c r="J20" s="9"/>
    </row>
    <row r="21" spans="1:12" ht="20.25" hidden="1" customHeight="1">
      <c r="A21" s="9"/>
      <c r="B21" s="9"/>
      <c r="C21" s="377" t="s">
        <v>321</v>
      </c>
      <c r="D21" s="377"/>
      <c r="E21" s="378" t="s">
        <v>322</v>
      </c>
      <c r="F21" s="378"/>
      <c r="G21" s="378"/>
      <c r="H21" s="378"/>
      <c r="I21" s="167">
        <f>I22</f>
        <v>0</v>
      </c>
      <c r="J21" s="9"/>
    </row>
    <row r="22" spans="1:12" ht="12.75" hidden="1" customHeight="1">
      <c r="A22" s="9"/>
      <c r="B22" s="9"/>
      <c r="C22" s="379" t="s">
        <v>319</v>
      </c>
      <c r="D22" s="379"/>
      <c r="E22" s="380" t="s">
        <v>320</v>
      </c>
      <c r="F22" s="380"/>
      <c r="G22" s="380"/>
      <c r="H22" s="380"/>
      <c r="I22" s="168">
        <v>0</v>
      </c>
      <c r="J22" s="9"/>
    </row>
    <row r="23" spans="1:12" ht="12.95" customHeight="1">
      <c r="A23" s="9"/>
      <c r="B23" s="9"/>
      <c r="C23" s="377" t="s">
        <v>323</v>
      </c>
      <c r="D23" s="377"/>
      <c r="E23" s="378" t="s">
        <v>302</v>
      </c>
      <c r="F23" s="378"/>
      <c r="G23" s="378"/>
      <c r="H23" s="378"/>
      <c r="I23" s="167">
        <f>SUM(I24:I28)</f>
        <v>641761</v>
      </c>
      <c r="J23" s="9"/>
    </row>
    <row r="24" spans="1:12" ht="12.95" customHeight="1">
      <c r="A24" s="9"/>
      <c r="B24" s="9"/>
      <c r="C24" s="379" t="s">
        <v>319</v>
      </c>
      <c r="D24" s="379"/>
      <c r="E24" s="380" t="s">
        <v>320</v>
      </c>
      <c r="F24" s="380"/>
      <c r="G24" s="380"/>
      <c r="H24" s="380"/>
      <c r="I24" s="169">
        <v>100904</v>
      </c>
      <c r="J24" s="9"/>
    </row>
    <row r="25" spans="1:12" ht="12.95" customHeight="1">
      <c r="A25" s="9"/>
      <c r="B25" s="9"/>
      <c r="C25" s="379" t="s">
        <v>324</v>
      </c>
      <c r="D25" s="379"/>
      <c r="E25" s="380" t="s">
        <v>325</v>
      </c>
      <c r="F25" s="380"/>
      <c r="G25" s="380"/>
      <c r="H25" s="380"/>
      <c r="I25" s="168">
        <v>225000</v>
      </c>
      <c r="J25" s="9"/>
    </row>
    <row r="26" spans="1:12" ht="12.95" customHeight="1">
      <c r="A26" s="9"/>
      <c r="B26" s="9"/>
      <c r="C26" s="379" t="s">
        <v>326</v>
      </c>
      <c r="D26" s="379"/>
      <c r="E26" s="380" t="s">
        <v>327</v>
      </c>
      <c r="F26" s="380"/>
      <c r="G26" s="380"/>
      <c r="H26" s="380"/>
      <c r="I26" s="168">
        <v>120500</v>
      </c>
      <c r="J26" s="9"/>
    </row>
    <row r="27" spans="1:12" ht="12.95" customHeight="1">
      <c r="A27" s="9"/>
      <c r="B27" s="9"/>
      <c r="C27" s="379" t="s">
        <v>328</v>
      </c>
      <c r="D27" s="379"/>
      <c r="E27" s="380" t="s">
        <v>329</v>
      </c>
      <c r="F27" s="380"/>
      <c r="G27" s="380"/>
      <c r="H27" s="380"/>
      <c r="I27" s="168">
        <v>90000</v>
      </c>
      <c r="J27" s="9"/>
    </row>
    <row r="28" spans="1:12" ht="12.95" customHeight="1">
      <c r="A28" s="9"/>
      <c r="B28" s="9"/>
      <c r="C28" s="379" t="s">
        <v>330</v>
      </c>
      <c r="D28" s="379"/>
      <c r="E28" s="380" t="s">
        <v>331</v>
      </c>
      <c r="F28" s="380"/>
      <c r="G28" s="380"/>
      <c r="H28" s="380"/>
      <c r="I28" s="168">
        <v>105357</v>
      </c>
      <c r="J28" s="9"/>
    </row>
    <row r="29" spans="1:12" ht="20.100000000000001" customHeight="1">
      <c r="A29" s="9"/>
      <c r="B29" s="9"/>
      <c r="C29" s="377" t="s">
        <v>332</v>
      </c>
      <c r="D29" s="377"/>
      <c r="E29" s="378" t="s">
        <v>333</v>
      </c>
      <c r="F29" s="378"/>
      <c r="G29" s="378"/>
      <c r="H29" s="378"/>
      <c r="I29" s="167">
        <f>I30</f>
        <v>0</v>
      </c>
      <c r="J29" s="9"/>
    </row>
    <row r="30" spans="1:12" ht="12.95" customHeight="1">
      <c r="A30" s="9"/>
      <c r="B30" s="9"/>
      <c r="C30" s="379" t="s">
        <v>319</v>
      </c>
      <c r="D30" s="379"/>
      <c r="E30" s="380" t="s">
        <v>320</v>
      </c>
      <c r="F30" s="380"/>
      <c r="G30" s="380"/>
      <c r="H30" s="380"/>
      <c r="I30" s="168"/>
      <c r="J30" s="9"/>
    </row>
    <row r="31" spans="1:12" ht="15.95" customHeight="1">
      <c r="A31" s="9"/>
      <c r="B31" s="9"/>
      <c r="C31" s="376" t="s">
        <v>334</v>
      </c>
      <c r="D31" s="376"/>
      <c r="E31" s="376"/>
      <c r="F31" s="376"/>
      <c r="G31" s="376"/>
      <c r="H31" s="376"/>
      <c r="I31" s="376"/>
      <c r="J31" s="9"/>
    </row>
    <row r="32" spans="1:12" ht="15.95" customHeight="1">
      <c r="A32" s="9"/>
      <c r="B32" s="9"/>
      <c r="C32" s="379" t="s">
        <v>155</v>
      </c>
      <c r="D32" s="379"/>
      <c r="E32" s="381" t="s">
        <v>335</v>
      </c>
      <c r="F32" s="381"/>
      <c r="G32" s="381"/>
      <c r="H32" s="381"/>
      <c r="I32" s="170">
        <f>I33</f>
        <v>32747461</v>
      </c>
      <c r="J32" s="9"/>
      <c r="L32" s="262">
        <f>I32-'додаток 1 '!E81</f>
        <v>0</v>
      </c>
    </row>
    <row r="33" spans="1:12" ht="15.95" customHeight="1">
      <c r="A33" s="9"/>
      <c r="B33" s="9"/>
      <c r="C33" s="379" t="s">
        <v>155</v>
      </c>
      <c r="D33" s="379"/>
      <c r="E33" s="382" t="s">
        <v>336</v>
      </c>
      <c r="F33" s="382"/>
      <c r="G33" s="382"/>
      <c r="H33" s="382"/>
      <c r="I33" s="170">
        <f>I29+I23+I19+I17+I15+I21</f>
        <v>32747461</v>
      </c>
      <c r="J33" s="9"/>
    </row>
    <row r="34" spans="1:12" ht="15.95" customHeight="1">
      <c r="A34" s="9"/>
      <c r="B34" s="9"/>
      <c r="C34" s="379" t="s">
        <v>155</v>
      </c>
      <c r="D34" s="379"/>
      <c r="E34" s="382" t="s">
        <v>337</v>
      </c>
      <c r="F34" s="382"/>
      <c r="G34" s="382"/>
      <c r="H34" s="382"/>
      <c r="I34" s="170">
        <v>0</v>
      </c>
      <c r="J34" s="9"/>
    </row>
    <row r="35" spans="1:12" ht="23.1" customHeight="1">
      <c r="A35" s="9"/>
      <c r="B35" s="9"/>
      <c r="C35" s="383" t="s">
        <v>338</v>
      </c>
      <c r="D35" s="383"/>
      <c r="E35" s="383"/>
      <c r="F35" s="383"/>
      <c r="G35" s="383"/>
      <c r="H35" s="383"/>
      <c r="I35" s="383"/>
      <c r="J35" s="9"/>
    </row>
    <row r="36" spans="1:12" ht="11.1" customHeight="1">
      <c r="A36" s="9"/>
      <c r="B36" s="9"/>
      <c r="C36" s="9"/>
      <c r="D36" s="9"/>
      <c r="E36" s="9"/>
      <c r="F36" s="9"/>
      <c r="G36" s="9"/>
      <c r="H36" s="9"/>
      <c r="I36" s="163" t="s">
        <v>5</v>
      </c>
      <c r="J36" s="9"/>
    </row>
    <row r="37" spans="1:12" ht="77.25" customHeight="1">
      <c r="A37" s="9"/>
      <c r="B37" s="9"/>
      <c r="C37" s="374" t="s">
        <v>339</v>
      </c>
      <c r="D37" s="374"/>
      <c r="E37" s="164" t="s">
        <v>340</v>
      </c>
      <c r="F37" s="374" t="s">
        <v>341</v>
      </c>
      <c r="G37" s="374"/>
      <c r="H37" s="374"/>
      <c r="I37" s="164" t="s">
        <v>8</v>
      </c>
      <c r="J37" s="9"/>
    </row>
    <row r="38" spans="1:12" ht="12" customHeight="1">
      <c r="A38" s="9"/>
      <c r="B38" s="9"/>
      <c r="C38" s="375" t="s">
        <v>13</v>
      </c>
      <c r="D38" s="375"/>
      <c r="E38" s="165" t="s">
        <v>14</v>
      </c>
      <c r="F38" s="375" t="s">
        <v>15</v>
      </c>
      <c r="G38" s="375"/>
      <c r="H38" s="375"/>
      <c r="I38" s="165" t="s">
        <v>16</v>
      </c>
      <c r="J38" s="9"/>
    </row>
    <row r="39" spans="1:12" ht="15.95" customHeight="1">
      <c r="A39" s="9"/>
      <c r="B39" s="9"/>
      <c r="C39" s="376" t="s">
        <v>342</v>
      </c>
      <c r="D39" s="376"/>
      <c r="E39" s="376"/>
      <c r="F39" s="376"/>
      <c r="G39" s="376"/>
      <c r="H39" s="376"/>
      <c r="I39" s="376"/>
      <c r="J39" s="9"/>
    </row>
    <row r="40" spans="1:12" ht="12" customHeight="1">
      <c r="A40" s="9"/>
      <c r="B40" s="9"/>
      <c r="C40" s="377" t="s">
        <v>343</v>
      </c>
      <c r="D40" s="377"/>
      <c r="E40" s="166" t="s">
        <v>300</v>
      </c>
      <c r="F40" s="378" t="s">
        <v>302</v>
      </c>
      <c r="G40" s="378"/>
      <c r="H40" s="378"/>
      <c r="I40" s="167">
        <f>SUM(I41:I43)</f>
        <v>1386960</v>
      </c>
      <c r="J40" s="9"/>
      <c r="L40" s="262">
        <f>I40-'додаток 3'!F93</f>
        <v>0</v>
      </c>
    </row>
    <row r="41" spans="1:12" ht="12.95" customHeight="1">
      <c r="A41" s="9"/>
      <c r="B41" s="9"/>
      <c r="C41" s="379" t="s">
        <v>344</v>
      </c>
      <c r="D41" s="379"/>
      <c r="E41" s="171"/>
      <c r="F41" s="380" t="s">
        <v>345</v>
      </c>
      <c r="G41" s="380"/>
      <c r="H41" s="380"/>
      <c r="I41" s="169">
        <v>1113470</v>
      </c>
      <c r="J41" s="9"/>
    </row>
    <row r="42" spans="1:12" ht="12.95" customHeight="1">
      <c r="A42" s="9"/>
      <c r="B42" s="9"/>
      <c r="C42" s="379" t="s">
        <v>324</v>
      </c>
      <c r="D42" s="379"/>
      <c r="E42" s="172"/>
      <c r="F42" s="380" t="s">
        <v>325</v>
      </c>
      <c r="G42" s="380"/>
      <c r="H42" s="380"/>
      <c r="I42" s="169">
        <v>211520</v>
      </c>
      <c r="J42" s="9"/>
    </row>
    <row r="43" spans="1:12" ht="12.95" customHeight="1">
      <c r="A43" s="9"/>
      <c r="B43" s="9"/>
      <c r="C43" s="379" t="s">
        <v>330</v>
      </c>
      <c r="D43" s="379"/>
      <c r="E43" s="172"/>
      <c r="F43" s="380" t="s">
        <v>331</v>
      </c>
      <c r="G43" s="380"/>
      <c r="H43" s="380"/>
      <c r="I43" s="169">
        <v>61970</v>
      </c>
      <c r="J43" s="9"/>
    </row>
    <row r="44" spans="1:12" ht="79.5" customHeight="1">
      <c r="A44" s="9"/>
      <c r="B44" s="9"/>
      <c r="C44" s="374" t="s">
        <v>339</v>
      </c>
      <c r="D44" s="374"/>
      <c r="E44" s="164" t="s">
        <v>340</v>
      </c>
      <c r="F44" s="374" t="s">
        <v>341</v>
      </c>
      <c r="G44" s="374"/>
      <c r="H44" s="374"/>
      <c r="I44" s="164" t="s">
        <v>8</v>
      </c>
      <c r="J44" s="9"/>
    </row>
    <row r="45" spans="1:12" ht="12" customHeight="1">
      <c r="A45" s="9"/>
      <c r="B45" s="9"/>
      <c r="C45" s="375" t="s">
        <v>13</v>
      </c>
      <c r="D45" s="375"/>
      <c r="E45" s="165" t="s">
        <v>14</v>
      </c>
      <c r="F45" s="375" t="s">
        <v>15</v>
      </c>
      <c r="G45" s="375"/>
      <c r="H45" s="375"/>
      <c r="I45" s="165" t="s">
        <v>16</v>
      </c>
      <c r="J45" s="9"/>
    </row>
    <row r="46" spans="1:12" ht="16.5" customHeight="1">
      <c r="A46" s="9"/>
      <c r="B46" s="9"/>
      <c r="C46" s="376" t="s">
        <v>346</v>
      </c>
      <c r="D46" s="376"/>
      <c r="E46" s="376"/>
      <c r="F46" s="376"/>
      <c r="G46" s="376"/>
      <c r="H46" s="376"/>
      <c r="I46" s="376"/>
      <c r="J46" s="9"/>
    </row>
    <row r="47" spans="1:12" ht="12" customHeight="1">
      <c r="A47" s="9"/>
      <c r="B47" s="9"/>
      <c r="C47" s="377"/>
      <c r="D47" s="377"/>
      <c r="E47" s="166"/>
      <c r="F47" s="378"/>
      <c r="G47" s="378"/>
      <c r="H47" s="378"/>
      <c r="I47" s="173">
        <f>I48</f>
        <v>0</v>
      </c>
      <c r="J47" s="9"/>
    </row>
    <row r="48" spans="1:12" ht="15" customHeight="1">
      <c r="A48" s="9"/>
      <c r="B48" s="9"/>
      <c r="C48" s="379"/>
      <c r="D48" s="379"/>
      <c r="E48" s="172"/>
      <c r="F48" s="380"/>
      <c r="G48" s="380"/>
      <c r="H48" s="380"/>
      <c r="I48" s="174"/>
      <c r="J48" s="9"/>
    </row>
    <row r="49" spans="1:10" ht="15.95" customHeight="1">
      <c r="A49" s="9"/>
      <c r="B49" s="9"/>
      <c r="C49" s="379" t="s">
        <v>155</v>
      </c>
      <c r="D49" s="379"/>
      <c r="E49" s="381" t="s">
        <v>335</v>
      </c>
      <c r="F49" s="381"/>
      <c r="G49" s="381"/>
      <c r="H49" s="381"/>
      <c r="I49" s="170">
        <f>I50+I51</f>
        <v>1386960</v>
      </c>
      <c r="J49" s="9"/>
    </row>
    <row r="50" spans="1:10" ht="15.95" customHeight="1">
      <c r="A50" s="9"/>
      <c r="B50" s="9"/>
      <c r="C50" s="379" t="s">
        <v>155</v>
      </c>
      <c r="D50" s="379"/>
      <c r="E50" s="382" t="s">
        <v>336</v>
      </c>
      <c r="F50" s="382"/>
      <c r="G50" s="382"/>
      <c r="H50" s="382"/>
      <c r="I50" s="170">
        <f>I40</f>
        <v>1386960</v>
      </c>
      <c r="J50" s="9"/>
    </row>
    <row r="51" spans="1:10" ht="15.95" customHeight="1">
      <c r="A51" s="9"/>
      <c r="B51" s="9"/>
      <c r="C51" s="379" t="s">
        <v>155</v>
      </c>
      <c r="D51" s="379"/>
      <c r="E51" s="382" t="s">
        <v>337</v>
      </c>
      <c r="F51" s="382"/>
      <c r="G51" s="382"/>
      <c r="H51" s="382"/>
      <c r="I51" s="170">
        <f>+I47</f>
        <v>0</v>
      </c>
      <c r="J51" s="9"/>
    </row>
    <row r="56" spans="1:10">
      <c r="D56" t="s">
        <v>304</v>
      </c>
      <c r="H56" t="s">
        <v>158</v>
      </c>
    </row>
  </sheetData>
  <mergeCells count="79">
    <mergeCell ref="C51:D51"/>
    <mergeCell ref="E51:H51"/>
    <mergeCell ref="C48:D48"/>
    <mergeCell ref="F48:H48"/>
    <mergeCell ref="C49:D49"/>
    <mergeCell ref="E49:H49"/>
    <mergeCell ref="C50:D50"/>
    <mergeCell ref="E50:H50"/>
    <mergeCell ref="C45:D45"/>
    <mergeCell ref="F45:H45"/>
    <mergeCell ref="C46:I46"/>
    <mergeCell ref="C47:D47"/>
    <mergeCell ref="F47:H47"/>
    <mergeCell ref="C42:D42"/>
    <mergeCell ref="F42:H42"/>
    <mergeCell ref="C43:D43"/>
    <mergeCell ref="F43:H43"/>
    <mergeCell ref="C44:D44"/>
    <mergeCell ref="F44:H44"/>
    <mergeCell ref="C39:I39"/>
    <mergeCell ref="C40:D40"/>
    <mergeCell ref="F40:H40"/>
    <mergeCell ref="C41:D41"/>
    <mergeCell ref="F41:H41"/>
    <mergeCell ref="C35:I35"/>
    <mergeCell ref="C37:D37"/>
    <mergeCell ref="F37:H37"/>
    <mergeCell ref="C38:D38"/>
    <mergeCell ref="F38:H38"/>
    <mergeCell ref="C32:D32"/>
    <mergeCell ref="E32:H32"/>
    <mergeCell ref="C33:D33"/>
    <mergeCell ref="E33:H33"/>
    <mergeCell ref="C34:D34"/>
    <mergeCell ref="E34:H34"/>
    <mergeCell ref="C29:D29"/>
    <mergeCell ref="E29:H29"/>
    <mergeCell ref="C30:D30"/>
    <mergeCell ref="E30:H30"/>
    <mergeCell ref="C31:I31"/>
    <mergeCell ref="C26:D26"/>
    <mergeCell ref="E26:H26"/>
    <mergeCell ref="C27:D27"/>
    <mergeCell ref="E27:H27"/>
    <mergeCell ref="C28:D28"/>
    <mergeCell ref="E28:H28"/>
    <mergeCell ref="C23:D23"/>
    <mergeCell ref="E23:H23"/>
    <mergeCell ref="C24:D24"/>
    <mergeCell ref="E24:H24"/>
    <mergeCell ref="C25:D25"/>
    <mergeCell ref="E25:H25"/>
    <mergeCell ref="C20:D20"/>
    <mergeCell ref="E20:H20"/>
    <mergeCell ref="C21:D21"/>
    <mergeCell ref="E21:H21"/>
    <mergeCell ref="C22:D22"/>
    <mergeCell ref="E22:H22"/>
    <mergeCell ref="C17:D17"/>
    <mergeCell ref="E17:H17"/>
    <mergeCell ref="C18:D18"/>
    <mergeCell ref="E18:H18"/>
    <mergeCell ref="C19:D19"/>
    <mergeCell ref="E19:H19"/>
    <mergeCell ref="C14:I14"/>
    <mergeCell ref="C15:D15"/>
    <mergeCell ref="E15:H15"/>
    <mergeCell ref="C16:D16"/>
    <mergeCell ref="E16:H16"/>
    <mergeCell ref="C9:I9"/>
    <mergeCell ref="C12:D12"/>
    <mergeCell ref="E12:H12"/>
    <mergeCell ref="C13:D13"/>
    <mergeCell ref="E13:H13"/>
    <mergeCell ref="G1:I1"/>
    <mergeCell ref="B5:I5"/>
    <mergeCell ref="B6:I6"/>
    <mergeCell ref="F2:I3"/>
    <mergeCell ref="F7:G7"/>
  </mergeCells>
  <pageMargins left="0.7" right="0.7" top="0.75" bottom="0.75" header="0.51180555555555496" footer="0.51180555555555496"/>
  <pageSetup paperSize="9" scale="75" firstPageNumber="0" orientation="portrait" horizontalDpi="300" verticalDpi="300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2"/>
  <sheetViews>
    <sheetView view="pageBreakPreview" zoomScale="80" zoomScaleNormal="100" zoomScaleSheetLayoutView="80" zoomScalePageLayoutView="95" workbookViewId="0">
      <selection activeCell="F2" sqref="F2:J3"/>
    </sheetView>
  </sheetViews>
  <sheetFormatPr defaultRowHeight="15"/>
  <cols>
    <col min="1" max="1" width="9.28515625" style="175" customWidth="1"/>
    <col min="2" max="2" width="10.42578125" style="175" customWidth="1"/>
    <col min="3" max="3" width="11.140625" style="175" customWidth="1"/>
    <col min="4" max="4" width="34.85546875" style="175" customWidth="1"/>
    <col min="5" max="5" width="39" style="175" customWidth="1"/>
    <col min="6" max="6" width="30.140625" style="179" customWidth="1"/>
    <col min="7" max="7" width="14.7109375" style="180" customWidth="1"/>
    <col min="8" max="8" width="15.28515625" style="175" customWidth="1"/>
    <col min="9" max="9" width="11.42578125" style="175"/>
    <col min="10" max="10" width="9.7109375" style="176" customWidth="1"/>
    <col min="11" max="11" width="10.7109375" style="176" customWidth="1"/>
    <col min="12" max="253" width="7.85546875" style="176" customWidth="1"/>
    <col min="254" max="254" width="9.140625" style="176" hidden="1" customWidth="1"/>
    <col min="255" max="255" width="14.140625" style="176" customWidth="1"/>
    <col min="256" max="256" width="14.5703125" style="176" customWidth="1"/>
    <col min="257" max="257" width="15.28515625" style="176" customWidth="1"/>
    <col min="258" max="258" width="33" style="176" customWidth="1"/>
    <col min="259" max="259" width="29.28515625" style="176" customWidth="1"/>
    <col min="260" max="260" width="17" style="176" customWidth="1"/>
    <col min="261" max="264" width="12.5703125" style="176" customWidth="1"/>
    <col min="265" max="265" width="3.7109375" style="176" customWidth="1"/>
    <col min="266" max="509" width="7.85546875" style="176" customWidth="1"/>
    <col min="510" max="510" width="9.140625" style="176" hidden="1" customWidth="1"/>
    <col min="511" max="511" width="14.140625" style="176" customWidth="1"/>
    <col min="512" max="512" width="14.5703125" style="176" customWidth="1"/>
    <col min="513" max="513" width="15.28515625" style="176" customWidth="1"/>
    <col min="514" max="514" width="33" style="176" customWidth="1"/>
    <col min="515" max="515" width="29.28515625" style="176" customWidth="1"/>
    <col min="516" max="516" width="17" style="176" customWidth="1"/>
    <col min="517" max="520" width="12.5703125" style="176" customWidth="1"/>
    <col min="521" max="521" width="3.7109375" style="176" customWidth="1"/>
    <col min="522" max="765" width="7.85546875" style="176" customWidth="1"/>
    <col min="766" max="766" width="9.140625" style="176" hidden="1" customWidth="1"/>
    <col min="767" max="767" width="14.140625" style="176" customWidth="1"/>
    <col min="768" max="768" width="14.5703125" style="176" customWidth="1"/>
    <col min="769" max="769" width="15.28515625" style="176" customWidth="1"/>
    <col min="770" max="770" width="33" style="176" customWidth="1"/>
    <col min="771" max="771" width="29.28515625" style="176" customWidth="1"/>
    <col min="772" max="772" width="17" style="176" customWidth="1"/>
    <col min="773" max="776" width="12.5703125" style="176" customWidth="1"/>
    <col min="777" max="777" width="3.7109375" style="176" customWidth="1"/>
    <col min="778" max="1021" width="7.85546875" style="176" customWidth="1"/>
    <col min="1022" max="1022" width="9.140625" style="176" hidden="1" customWidth="1"/>
    <col min="1023" max="1023" width="14.140625" style="176" customWidth="1"/>
    <col min="1024" max="1025" width="14.5703125" style="176" customWidth="1"/>
  </cols>
  <sheetData>
    <row r="1" spans="1:12" ht="12.75" customHeight="1">
      <c r="F1" s="181"/>
      <c r="G1" s="182"/>
      <c r="H1" s="183"/>
      <c r="I1" s="385" t="s">
        <v>479</v>
      </c>
      <c r="J1" s="385"/>
      <c r="K1" s="185"/>
    </row>
    <row r="2" spans="1:12" s="187" customFormat="1" ht="15" customHeight="1">
      <c r="A2" s="186"/>
      <c r="B2" s="186"/>
      <c r="D2" s="188"/>
      <c r="E2" s="188"/>
      <c r="F2" s="388" t="s">
        <v>474</v>
      </c>
      <c r="G2" s="388"/>
      <c r="H2" s="388"/>
      <c r="I2" s="388"/>
      <c r="J2" s="388"/>
      <c r="K2" s="188"/>
    </row>
    <row r="3" spans="1:12" s="187" customFormat="1" ht="12" customHeight="1">
      <c r="A3" s="186"/>
      <c r="B3" s="186"/>
      <c r="D3" s="189"/>
      <c r="E3" s="189"/>
      <c r="F3" s="388"/>
      <c r="G3" s="388"/>
      <c r="H3" s="388"/>
      <c r="I3" s="388"/>
      <c r="J3" s="388"/>
      <c r="K3" s="189"/>
    </row>
    <row r="4" spans="1:12" s="187" customFormat="1" ht="12" customHeight="1">
      <c r="A4" s="186"/>
      <c r="B4" s="186"/>
      <c r="D4" s="189"/>
      <c r="E4" s="189"/>
      <c r="F4" s="184"/>
      <c r="G4" s="184"/>
      <c r="H4" s="184"/>
      <c r="I4" s="184"/>
      <c r="J4" s="184"/>
      <c r="K4" s="189"/>
    </row>
    <row r="5" spans="1:12" s="319" customFormat="1" ht="20.100000000000001" customHeight="1">
      <c r="A5" s="318"/>
      <c r="B5" s="386" t="s">
        <v>350</v>
      </c>
      <c r="C5" s="386"/>
      <c r="D5" s="386"/>
      <c r="E5" s="386"/>
      <c r="F5" s="386"/>
      <c r="G5" s="386"/>
      <c r="H5" s="386"/>
      <c r="I5" s="386"/>
      <c r="J5" s="386"/>
      <c r="K5" s="386"/>
      <c r="L5" s="318"/>
    </row>
    <row r="6" spans="1:12" s="319" customFormat="1" ht="11.1" customHeight="1">
      <c r="A6" s="318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</row>
    <row r="7" spans="1:12" s="319" customFormat="1" ht="20.25" customHeight="1">
      <c r="A7" s="318"/>
      <c r="B7" s="320"/>
      <c r="C7" s="320"/>
      <c r="D7" s="320"/>
      <c r="E7" s="387" t="s">
        <v>161</v>
      </c>
      <c r="F7" s="387"/>
      <c r="G7" s="320"/>
      <c r="H7" s="320"/>
      <c r="I7" s="318"/>
      <c r="J7" s="318"/>
      <c r="K7" s="318"/>
      <c r="L7" s="318"/>
    </row>
    <row r="8" spans="1:12" s="319" customFormat="1" ht="12" customHeight="1">
      <c r="A8" s="318"/>
      <c r="B8" s="320"/>
      <c r="C8" s="320"/>
      <c r="D8" s="320"/>
      <c r="E8" s="384" t="s">
        <v>4</v>
      </c>
      <c r="F8" s="384"/>
      <c r="G8" s="318"/>
      <c r="H8" s="318"/>
      <c r="I8" s="318"/>
      <c r="J8" s="318"/>
      <c r="K8" s="318"/>
      <c r="L8" s="318"/>
    </row>
    <row r="9" spans="1:12" s="191" customFormat="1" ht="14.1" customHeight="1">
      <c r="A9" s="190"/>
      <c r="B9" s="389"/>
      <c r="C9" s="389"/>
      <c r="D9" s="389"/>
      <c r="E9" s="389"/>
      <c r="F9" s="190"/>
      <c r="G9" s="190"/>
      <c r="H9" s="190"/>
      <c r="I9" s="190"/>
      <c r="J9" s="190" t="s">
        <v>351</v>
      </c>
      <c r="K9" s="190"/>
      <c r="L9" s="190"/>
    </row>
    <row r="10" spans="1:12" ht="12.95" customHeight="1">
      <c r="A10" s="390" t="s">
        <v>348</v>
      </c>
      <c r="B10" s="390" t="s">
        <v>173</v>
      </c>
      <c r="C10" s="390" t="s">
        <v>174</v>
      </c>
      <c r="D10" s="390" t="s">
        <v>352</v>
      </c>
      <c r="E10" s="390" t="s">
        <v>353</v>
      </c>
      <c r="F10" s="390" t="s">
        <v>354</v>
      </c>
      <c r="G10" s="390" t="s">
        <v>8</v>
      </c>
      <c r="H10" s="390" t="s">
        <v>162</v>
      </c>
      <c r="I10" s="390" t="s">
        <v>10</v>
      </c>
      <c r="J10" s="390"/>
      <c r="K10" s="193"/>
    </row>
    <row r="11" spans="1:12" ht="119.25" customHeight="1">
      <c r="A11" s="390"/>
      <c r="B11" s="390"/>
      <c r="C11" s="390"/>
      <c r="D11" s="390"/>
      <c r="E11" s="390"/>
      <c r="F11" s="390"/>
      <c r="G11" s="390"/>
      <c r="H11" s="390"/>
      <c r="I11" s="194" t="s">
        <v>11</v>
      </c>
      <c r="J11" s="192" t="s">
        <v>180</v>
      </c>
      <c r="K11" s="193"/>
    </row>
    <row r="12" spans="1:12">
      <c r="A12" s="192" t="s">
        <v>13</v>
      </c>
      <c r="B12" s="192" t="s">
        <v>14</v>
      </c>
      <c r="C12" s="192" t="s">
        <v>15</v>
      </c>
      <c r="D12" s="192" t="s">
        <v>16</v>
      </c>
      <c r="E12" s="192" t="s">
        <v>17</v>
      </c>
      <c r="F12" s="192" t="s">
        <v>18</v>
      </c>
      <c r="G12" s="192" t="s">
        <v>355</v>
      </c>
      <c r="H12" s="192" t="s">
        <v>356</v>
      </c>
      <c r="I12" s="194" t="s">
        <v>357</v>
      </c>
      <c r="J12" s="195" t="s">
        <v>358</v>
      </c>
      <c r="K12" s="193"/>
    </row>
    <row r="13" spans="1:12" ht="26.25" customHeight="1">
      <c r="A13" s="178" t="s">
        <v>183</v>
      </c>
      <c r="B13" s="178"/>
      <c r="C13" s="178"/>
      <c r="D13" s="196" t="s">
        <v>184</v>
      </c>
      <c r="E13" s="178"/>
      <c r="F13" s="178"/>
      <c r="G13" s="197">
        <f>G14</f>
        <v>7386879</v>
      </c>
      <c r="H13" s="197">
        <f>H14</f>
        <v>7321879</v>
      </c>
      <c r="I13" s="198">
        <f>I14</f>
        <v>65000</v>
      </c>
      <c r="J13" s="197">
        <f>J14</f>
        <v>50000</v>
      </c>
      <c r="K13" s="193"/>
    </row>
    <row r="14" spans="1:12" ht="24.75" customHeight="1">
      <c r="A14" s="178" t="s">
        <v>185</v>
      </c>
      <c r="B14" s="178"/>
      <c r="C14" s="178"/>
      <c r="D14" s="196" t="s">
        <v>184</v>
      </c>
      <c r="E14" s="178"/>
      <c r="F14" s="178"/>
      <c r="G14" s="197">
        <f t="shared" ref="G14:G24" si="0">H14+I14</f>
        <v>7386879</v>
      </c>
      <c r="H14" s="197">
        <f>H16+H17+H18+H19+H20+H22+H24+H25+H26+H27+H30+H33+H34+H40+H41+H15+H38+H39+H35+H23+H21</f>
        <v>7321879</v>
      </c>
      <c r="I14" s="197">
        <f>I16+I17+I18+I19+I20+I22+I24+I25+I26+I27+I30+I33+I34+I40+I41+I15+I38+I39+I35+I23+I21</f>
        <v>65000</v>
      </c>
      <c r="J14" s="197">
        <f>J16+J17+J18+J19+J20+J22+J24+J25+J26+J27+J30+J33+J34+J40+J41+J15+J38+J39+J35+J23+J21</f>
        <v>50000</v>
      </c>
      <c r="K14" s="193"/>
    </row>
    <row r="15" spans="1:12" ht="54.75" customHeight="1">
      <c r="A15" s="199" t="s">
        <v>359</v>
      </c>
      <c r="B15" s="199" t="s">
        <v>301</v>
      </c>
      <c r="C15" s="200" t="s">
        <v>294</v>
      </c>
      <c r="D15" s="201" t="s">
        <v>360</v>
      </c>
      <c r="E15" s="202" t="s">
        <v>361</v>
      </c>
      <c r="F15" s="202" t="s">
        <v>362</v>
      </c>
      <c r="G15" s="197">
        <f t="shared" si="0"/>
        <v>17000</v>
      </c>
      <c r="H15" s="204">
        <v>17000</v>
      </c>
      <c r="I15" s="203">
        <v>0</v>
      </c>
      <c r="J15" s="204">
        <v>0</v>
      </c>
      <c r="K15" s="193"/>
    </row>
    <row r="16" spans="1:12" ht="57.75" customHeight="1">
      <c r="A16" s="192" t="s">
        <v>215</v>
      </c>
      <c r="B16" s="192" t="s">
        <v>363</v>
      </c>
      <c r="C16" s="192" t="s">
        <v>216</v>
      </c>
      <c r="D16" s="202" t="s">
        <v>217</v>
      </c>
      <c r="E16" s="202" t="s">
        <v>364</v>
      </c>
      <c r="F16" s="202" t="s">
        <v>365</v>
      </c>
      <c r="G16" s="197">
        <f t="shared" si="0"/>
        <v>1125000</v>
      </c>
      <c r="H16" s="204">
        <v>1125000</v>
      </c>
      <c r="I16" s="203">
        <v>0</v>
      </c>
      <c r="J16" s="204">
        <v>0</v>
      </c>
      <c r="K16" s="193"/>
    </row>
    <row r="17" spans="1:11" ht="39" customHeight="1">
      <c r="A17" s="192" t="s">
        <v>218</v>
      </c>
      <c r="B17" s="192" t="s">
        <v>366</v>
      </c>
      <c r="C17" s="192" t="s">
        <v>219</v>
      </c>
      <c r="D17" s="202" t="s">
        <v>220</v>
      </c>
      <c r="E17" s="202" t="s">
        <v>364</v>
      </c>
      <c r="F17" s="202" t="s">
        <v>365</v>
      </c>
      <c r="G17" s="197">
        <f t="shared" si="0"/>
        <v>200000</v>
      </c>
      <c r="H17" s="204">
        <v>200000</v>
      </c>
      <c r="I17" s="203">
        <v>0</v>
      </c>
      <c r="J17" s="204">
        <v>0</v>
      </c>
      <c r="K17" s="193"/>
    </row>
    <row r="18" spans="1:11" ht="39" customHeight="1">
      <c r="A18" s="192" t="s">
        <v>222</v>
      </c>
      <c r="B18" s="192" t="s">
        <v>223</v>
      </c>
      <c r="C18" s="192" t="s">
        <v>224</v>
      </c>
      <c r="D18" s="202" t="s">
        <v>225</v>
      </c>
      <c r="E18" s="202" t="s">
        <v>367</v>
      </c>
      <c r="F18" s="202" t="s">
        <v>368</v>
      </c>
      <c r="G18" s="197">
        <f t="shared" si="0"/>
        <v>18000</v>
      </c>
      <c r="H18" s="204">
        <v>18000</v>
      </c>
      <c r="I18" s="203">
        <v>0</v>
      </c>
      <c r="J18" s="204">
        <v>0</v>
      </c>
      <c r="K18" s="193"/>
    </row>
    <row r="19" spans="1:11" ht="42.75" customHeight="1">
      <c r="A19" s="192" t="s">
        <v>226</v>
      </c>
      <c r="B19" s="192" t="s">
        <v>227</v>
      </c>
      <c r="C19" s="192" t="s">
        <v>224</v>
      </c>
      <c r="D19" s="202" t="s">
        <v>228</v>
      </c>
      <c r="E19" s="202" t="s">
        <v>367</v>
      </c>
      <c r="F19" s="202" t="s">
        <v>368</v>
      </c>
      <c r="G19" s="197">
        <f t="shared" si="0"/>
        <v>200000</v>
      </c>
      <c r="H19" s="204">
        <v>200000</v>
      </c>
      <c r="I19" s="203">
        <v>0</v>
      </c>
      <c r="J19" s="204">
        <v>0</v>
      </c>
      <c r="K19" s="193"/>
    </row>
    <row r="20" spans="1:11" ht="43.5" customHeight="1">
      <c r="A20" s="192" t="s">
        <v>229</v>
      </c>
      <c r="B20" s="192" t="s">
        <v>230</v>
      </c>
      <c r="C20" s="192" t="s">
        <v>224</v>
      </c>
      <c r="D20" s="202" t="s">
        <v>231</v>
      </c>
      <c r="E20" s="202" t="s">
        <v>367</v>
      </c>
      <c r="F20" s="202" t="s">
        <v>368</v>
      </c>
      <c r="G20" s="197">
        <f t="shared" si="0"/>
        <v>70400</v>
      </c>
      <c r="H20" s="204">
        <v>70400</v>
      </c>
      <c r="I20" s="203">
        <v>0</v>
      </c>
      <c r="J20" s="204">
        <v>0</v>
      </c>
      <c r="K20" s="193"/>
    </row>
    <row r="21" spans="1:11" ht="63.75" customHeight="1">
      <c r="A21" s="205" t="s">
        <v>235</v>
      </c>
      <c r="B21" s="192">
        <v>3090</v>
      </c>
      <c r="C21" s="192">
        <v>1070</v>
      </c>
      <c r="D21" s="202" t="s">
        <v>237</v>
      </c>
      <c r="E21" s="202" t="s">
        <v>369</v>
      </c>
      <c r="F21" s="202" t="s">
        <v>370</v>
      </c>
      <c r="G21" s="197">
        <f t="shared" si="0"/>
        <v>60000</v>
      </c>
      <c r="H21" s="204">
        <v>60000</v>
      </c>
      <c r="I21" s="203">
        <v>0</v>
      </c>
      <c r="J21" s="204">
        <v>0</v>
      </c>
      <c r="K21" s="193"/>
    </row>
    <row r="22" spans="1:11" ht="97.5" customHeight="1">
      <c r="A22" s="192" t="s">
        <v>238</v>
      </c>
      <c r="B22" s="192" t="s">
        <v>239</v>
      </c>
      <c r="C22" s="192" t="s">
        <v>194</v>
      </c>
      <c r="D22" s="202" t="s">
        <v>371</v>
      </c>
      <c r="E22" s="202" t="s">
        <v>367</v>
      </c>
      <c r="F22" s="202" t="s">
        <v>368</v>
      </c>
      <c r="G22" s="197">
        <f t="shared" si="0"/>
        <v>500000</v>
      </c>
      <c r="H22" s="204">
        <v>500000</v>
      </c>
      <c r="I22" s="203">
        <v>0</v>
      </c>
      <c r="J22" s="204">
        <v>0</v>
      </c>
      <c r="K22" s="193"/>
    </row>
    <row r="23" spans="1:11" ht="39" customHeight="1">
      <c r="A23" s="205" t="s">
        <v>243</v>
      </c>
      <c r="B23" s="192">
        <v>3241</v>
      </c>
      <c r="C23" s="192" t="s">
        <v>246</v>
      </c>
      <c r="D23" s="206" t="s">
        <v>244</v>
      </c>
      <c r="E23" s="207" t="s">
        <v>372</v>
      </c>
      <c r="F23" s="207" t="s">
        <v>373</v>
      </c>
      <c r="G23" s="197">
        <f t="shared" si="0"/>
        <v>2204950</v>
      </c>
      <c r="H23" s="208">
        <v>2204950</v>
      </c>
      <c r="I23" s="209">
        <v>0</v>
      </c>
      <c r="J23" s="208">
        <v>0</v>
      </c>
      <c r="K23" s="193"/>
    </row>
    <row r="24" spans="1:11" ht="39" customHeight="1">
      <c r="A24" s="192" t="s">
        <v>245</v>
      </c>
      <c r="B24" s="192" t="s">
        <v>374</v>
      </c>
      <c r="C24" s="192" t="s">
        <v>246</v>
      </c>
      <c r="D24" s="202" t="s">
        <v>247</v>
      </c>
      <c r="E24" s="202" t="s">
        <v>367</v>
      </c>
      <c r="F24" s="202" t="s">
        <v>368</v>
      </c>
      <c r="G24" s="197">
        <f t="shared" si="0"/>
        <v>50000</v>
      </c>
      <c r="H24" s="204">
        <v>50000</v>
      </c>
      <c r="I24" s="203">
        <v>0</v>
      </c>
      <c r="J24" s="204">
        <v>0</v>
      </c>
      <c r="K24" s="193"/>
    </row>
    <row r="25" spans="1:11" ht="48.75" customHeight="1">
      <c r="A25" s="192" t="s">
        <v>255</v>
      </c>
      <c r="B25" s="192" t="s">
        <v>375</v>
      </c>
      <c r="C25" s="192" t="s">
        <v>256</v>
      </c>
      <c r="D25" s="202" t="s">
        <v>257</v>
      </c>
      <c r="E25" s="202" t="s">
        <v>376</v>
      </c>
      <c r="F25" s="202" t="s">
        <v>377</v>
      </c>
      <c r="G25" s="197">
        <f t="shared" ref="G25:G35" si="1">H25+I25</f>
        <v>2000</v>
      </c>
      <c r="H25" s="204">
        <v>2000</v>
      </c>
      <c r="I25" s="203">
        <v>0</v>
      </c>
      <c r="J25" s="204">
        <v>0</v>
      </c>
      <c r="K25" s="193"/>
    </row>
    <row r="26" spans="1:11" ht="38.25">
      <c r="A26" s="192" t="s">
        <v>259</v>
      </c>
      <c r="B26" s="192" t="s">
        <v>378</v>
      </c>
      <c r="C26" s="192" t="s">
        <v>260</v>
      </c>
      <c r="D26" s="202" t="s">
        <v>261</v>
      </c>
      <c r="E26" s="202" t="s">
        <v>379</v>
      </c>
      <c r="F26" s="202" t="s">
        <v>380</v>
      </c>
      <c r="G26" s="197">
        <f t="shared" si="1"/>
        <v>29000</v>
      </c>
      <c r="H26" s="204">
        <v>29000</v>
      </c>
      <c r="I26" s="203">
        <v>0</v>
      </c>
      <c r="J26" s="204">
        <v>0</v>
      </c>
      <c r="K26" s="193"/>
    </row>
    <row r="27" spans="1:11" ht="51">
      <c r="A27" s="192" t="s">
        <v>263</v>
      </c>
      <c r="B27" s="192" t="s">
        <v>264</v>
      </c>
      <c r="C27" s="192" t="s">
        <v>265</v>
      </c>
      <c r="D27" s="202" t="s">
        <v>266</v>
      </c>
      <c r="E27" s="178"/>
      <c r="F27" s="178"/>
      <c r="G27" s="197">
        <f t="shared" si="1"/>
        <v>600000</v>
      </c>
      <c r="H27" s="204">
        <f>H28+H29</f>
        <v>600000</v>
      </c>
      <c r="I27" s="204">
        <f>I28+I29</f>
        <v>0</v>
      </c>
      <c r="J27" s="204">
        <f>J28+J29</f>
        <v>0</v>
      </c>
      <c r="K27" s="193"/>
    </row>
    <row r="28" spans="1:11" ht="60" customHeight="1">
      <c r="A28" s="178"/>
      <c r="B28" s="178"/>
      <c r="C28" s="178"/>
      <c r="D28" s="178"/>
      <c r="E28" s="263" t="s">
        <v>381</v>
      </c>
      <c r="F28" s="263" t="s">
        <v>475</v>
      </c>
      <c r="G28" s="197">
        <f t="shared" si="1"/>
        <v>300000</v>
      </c>
      <c r="H28" s="204">
        <v>300000</v>
      </c>
      <c r="I28" s="203">
        <v>0</v>
      </c>
      <c r="J28" s="204">
        <v>0</v>
      </c>
      <c r="K28" s="193"/>
    </row>
    <row r="29" spans="1:11" ht="50.1" customHeight="1">
      <c r="A29" s="178"/>
      <c r="B29" s="178"/>
      <c r="C29" s="178"/>
      <c r="D29" s="178"/>
      <c r="E29" s="263" t="s">
        <v>382</v>
      </c>
      <c r="F29" s="263" t="s">
        <v>476</v>
      </c>
      <c r="G29" s="197">
        <f t="shared" si="1"/>
        <v>300000</v>
      </c>
      <c r="H29" s="204">
        <v>300000</v>
      </c>
      <c r="I29" s="203">
        <v>0</v>
      </c>
      <c r="J29" s="204">
        <v>0</v>
      </c>
      <c r="K29" s="193"/>
    </row>
    <row r="30" spans="1:11" ht="32.25" customHeight="1">
      <c r="A30" s="192" t="s">
        <v>267</v>
      </c>
      <c r="B30" s="192" t="s">
        <v>268</v>
      </c>
      <c r="C30" s="192" t="s">
        <v>265</v>
      </c>
      <c r="D30" s="202" t="s">
        <v>269</v>
      </c>
      <c r="E30" s="178"/>
      <c r="F30" s="178"/>
      <c r="G30" s="197">
        <f>H30+I30</f>
        <v>1408000</v>
      </c>
      <c r="H30" s="204">
        <f>H31+H32</f>
        <v>1408000</v>
      </c>
      <c r="I30" s="204">
        <f>I31+I32</f>
        <v>0</v>
      </c>
      <c r="J30" s="204">
        <f>J31+J32</f>
        <v>0</v>
      </c>
      <c r="K30" s="193"/>
    </row>
    <row r="31" spans="1:11" ht="64.5" customHeight="1">
      <c r="A31" s="178"/>
      <c r="B31" s="178"/>
      <c r="C31" s="178"/>
      <c r="D31" s="178"/>
      <c r="E31" s="202" t="s">
        <v>383</v>
      </c>
      <c r="F31" s="202" t="s">
        <v>384</v>
      </c>
      <c r="G31" s="197">
        <f t="shared" si="1"/>
        <v>5000</v>
      </c>
      <c r="H31" s="204">
        <v>5000</v>
      </c>
      <c r="I31" s="203">
        <v>0</v>
      </c>
      <c r="J31" s="204">
        <v>0</v>
      </c>
      <c r="K31" s="193"/>
    </row>
    <row r="32" spans="1:11" ht="43.5" customHeight="1">
      <c r="A32" s="178"/>
      <c r="B32" s="178"/>
      <c r="C32" s="178"/>
      <c r="D32" s="178"/>
      <c r="E32" s="202" t="s">
        <v>385</v>
      </c>
      <c r="F32" s="202" t="s">
        <v>386</v>
      </c>
      <c r="G32" s="197">
        <f t="shared" si="1"/>
        <v>1403000</v>
      </c>
      <c r="H32" s="204">
        <v>1403000</v>
      </c>
      <c r="I32" s="203">
        <v>0</v>
      </c>
      <c r="J32" s="204">
        <v>0</v>
      </c>
      <c r="K32" s="193"/>
    </row>
    <row r="33" spans="1:1025" ht="51" customHeight="1">
      <c r="A33" s="192" t="s">
        <v>270</v>
      </c>
      <c r="B33" s="192" t="s">
        <v>271</v>
      </c>
      <c r="C33" s="192" t="s">
        <v>272</v>
      </c>
      <c r="D33" s="202" t="s">
        <v>387</v>
      </c>
      <c r="E33" s="202" t="s">
        <v>388</v>
      </c>
      <c r="F33" s="202" t="s">
        <v>389</v>
      </c>
      <c r="G33" s="197">
        <f t="shared" si="1"/>
        <v>100000</v>
      </c>
      <c r="H33" s="204">
        <v>100000</v>
      </c>
      <c r="I33" s="203">
        <v>0</v>
      </c>
      <c r="J33" s="204">
        <v>0</v>
      </c>
      <c r="K33" s="193"/>
    </row>
    <row r="34" spans="1:1025" ht="78" customHeight="1">
      <c r="A34" s="192" t="s">
        <v>275</v>
      </c>
      <c r="B34" s="192" t="s">
        <v>276</v>
      </c>
      <c r="C34" s="192" t="s">
        <v>277</v>
      </c>
      <c r="D34" s="202" t="s">
        <v>390</v>
      </c>
      <c r="E34" s="202" t="s">
        <v>391</v>
      </c>
      <c r="F34" s="202" t="s">
        <v>392</v>
      </c>
      <c r="G34" s="197">
        <f t="shared" si="1"/>
        <v>200000</v>
      </c>
      <c r="H34" s="204">
        <v>200000</v>
      </c>
      <c r="I34" s="203">
        <v>0</v>
      </c>
      <c r="J34" s="204">
        <v>0</v>
      </c>
      <c r="K34" s="193"/>
    </row>
    <row r="35" spans="1:1025" s="317" customFormat="1" ht="54.75" customHeight="1">
      <c r="A35" s="312" t="s">
        <v>455</v>
      </c>
      <c r="B35" s="313" t="s">
        <v>456</v>
      </c>
      <c r="C35" s="313" t="s">
        <v>457</v>
      </c>
      <c r="D35" s="311" t="s">
        <v>458</v>
      </c>
      <c r="E35" s="202" t="s">
        <v>388</v>
      </c>
      <c r="F35" s="202" t="s">
        <v>389</v>
      </c>
      <c r="G35" s="197">
        <f t="shared" si="1"/>
        <v>50000</v>
      </c>
      <c r="H35" s="314">
        <v>0</v>
      </c>
      <c r="I35" s="314">
        <v>50000</v>
      </c>
      <c r="J35" s="314">
        <v>50000</v>
      </c>
      <c r="K35" s="315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316"/>
      <c r="CA35" s="316"/>
      <c r="CB35" s="316"/>
      <c r="CC35" s="316"/>
      <c r="CD35" s="316"/>
      <c r="CE35" s="316"/>
      <c r="CF35" s="316"/>
      <c r="CG35" s="316"/>
      <c r="CH35" s="316"/>
      <c r="CI35" s="316"/>
      <c r="CJ35" s="316"/>
      <c r="CK35" s="316"/>
      <c r="CL35" s="316"/>
      <c r="CM35" s="316"/>
      <c r="CN35" s="316"/>
      <c r="CO35" s="316"/>
      <c r="CP35" s="316"/>
      <c r="CQ35" s="316"/>
      <c r="CR35" s="316"/>
      <c r="CS35" s="316"/>
      <c r="CT35" s="316"/>
      <c r="CU35" s="316"/>
      <c r="CV35" s="316"/>
      <c r="CW35" s="316"/>
      <c r="CX35" s="316"/>
      <c r="CY35" s="316"/>
      <c r="CZ35" s="316"/>
      <c r="DA35" s="316"/>
      <c r="DB35" s="316"/>
      <c r="DC35" s="316"/>
      <c r="DD35" s="316"/>
      <c r="DE35" s="316"/>
      <c r="DF35" s="316"/>
      <c r="DG35" s="316"/>
      <c r="DH35" s="316"/>
      <c r="DI35" s="316"/>
      <c r="DJ35" s="316"/>
      <c r="DK35" s="316"/>
      <c r="DL35" s="316"/>
      <c r="DM35" s="316"/>
      <c r="DN35" s="316"/>
      <c r="DO35" s="316"/>
      <c r="DP35" s="316"/>
      <c r="DQ35" s="316"/>
      <c r="DR35" s="316"/>
      <c r="DS35" s="316"/>
      <c r="DT35" s="316"/>
      <c r="DU35" s="316"/>
      <c r="DV35" s="316"/>
      <c r="DW35" s="316"/>
      <c r="DX35" s="316"/>
      <c r="DY35" s="316"/>
      <c r="DZ35" s="316"/>
      <c r="EA35" s="316"/>
      <c r="EB35" s="316"/>
      <c r="EC35" s="316"/>
      <c r="ED35" s="316"/>
      <c r="EE35" s="316"/>
      <c r="EF35" s="316"/>
      <c r="EG35" s="316"/>
      <c r="EH35" s="316"/>
      <c r="EI35" s="316"/>
      <c r="EJ35" s="316"/>
      <c r="EK35" s="316"/>
      <c r="EL35" s="316"/>
      <c r="EM35" s="316"/>
      <c r="EN35" s="316"/>
      <c r="EO35" s="316"/>
      <c r="EP35" s="316"/>
      <c r="EQ35" s="316"/>
      <c r="ER35" s="316"/>
      <c r="ES35" s="316"/>
      <c r="ET35" s="316"/>
      <c r="EU35" s="316"/>
      <c r="EV35" s="316"/>
      <c r="EW35" s="316"/>
      <c r="EX35" s="316"/>
      <c r="EY35" s="316"/>
      <c r="EZ35" s="316"/>
      <c r="FA35" s="316"/>
      <c r="FB35" s="316"/>
      <c r="FC35" s="316"/>
      <c r="FD35" s="316"/>
      <c r="FE35" s="316"/>
      <c r="FF35" s="316"/>
      <c r="FG35" s="316"/>
      <c r="FH35" s="316"/>
      <c r="FI35" s="316"/>
      <c r="FJ35" s="316"/>
      <c r="FK35" s="316"/>
      <c r="FL35" s="316"/>
      <c r="FM35" s="316"/>
      <c r="FN35" s="316"/>
      <c r="FO35" s="316"/>
      <c r="FP35" s="316"/>
      <c r="FQ35" s="316"/>
      <c r="FR35" s="316"/>
      <c r="FS35" s="316"/>
      <c r="FT35" s="316"/>
      <c r="FU35" s="316"/>
      <c r="FV35" s="316"/>
      <c r="FW35" s="316"/>
      <c r="FX35" s="316"/>
      <c r="FY35" s="316"/>
      <c r="FZ35" s="316"/>
      <c r="GA35" s="316"/>
      <c r="GB35" s="316"/>
      <c r="GC35" s="316"/>
      <c r="GD35" s="316"/>
      <c r="GE35" s="316"/>
      <c r="GF35" s="316"/>
      <c r="GG35" s="316"/>
      <c r="GH35" s="316"/>
      <c r="GI35" s="316"/>
      <c r="GJ35" s="316"/>
      <c r="GK35" s="316"/>
      <c r="GL35" s="316"/>
      <c r="GM35" s="316"/>
      <c r="GN35" s="316"/>
      <c r="GO35" s="316"/>
      <c r="GP35" s="316"/>
      <c r="GQ35" s="316"/>
      <c r="GR35" s="316"/>
      <c r="GS35" s="316"/>
      <c r="GT35" s="316"/>
      <c r="GU35" s="316"/>
      <c r="GV35" s="316"/>
      <c r="GW35" s="316"/>
      <c r="GX35" s="316"/>
      <c r="GY35" s="316"/>
      <c r="GZ35" s="316"/>
      <c r="HA35" s="316"/>
      <c r="HB35" s="316"/>
      <c r="HC35" s="316"/>
      <c r="HD35" s="316"/>
      <c r="HE35" s="316"/>
      <c r="HF35" s="316"/>
      <c r="HG35" s="316"/>
      <c r="HH35" s="316"/>
      <c r="HI35" s="316"/>
      <c r="HJ35" s="316"/>
      <c r="HK35" s="316"/>
      <c r="HL35" s="316"/>
      <c r="HM35" s="316"/>
      <c r="HN35" s="316"/>
      <c r="HO35" s="316"/>
      <c r="HP35" s="316"/>
      <c r="HQ35" s="316"/>
      <c r="HR35" s="316"/>
      <c r="HS35" s="316"/>
      <c r="HT35" s="316"/>
      <c r="HU35" s="316"/>
      <c r="HV35" s="316"/>
      <c r="HW35" s="316"/>
      <c r="HX35" s="316"/>
      <c r="HY35" s="316"/>
      <c r="HZ35" s="316"/>
      <c r="IA35" s="316"/>
      <c r="IB35" s="316"/>
      <c r="IC35" s="316"/>
      <c r="ID35" s="316"/>
      <c r="IE35" s="316"/>
      <c r="IF35" s="316"/>
      <c r="IG35" s="316"/>
      <c r="IH35" s="316"/>
      <c r="II35" s="316"/>
      <c r="IJ35" s="316"/>
      <c r="IK35" s="316"/>
      <c r="IL35" s="316"/>
      <c r="IM35" s="316"/>
      <c r="IN35" s="316"/>
      <c r="IO35" s="316"/>
      <c r="IP35" s="316"/>
      <c r="IQ35" s="316"/>
      <c r="IR35" s="316"/>
      <c r="IS35" s="316"/>
      <c r="IT35" s="316"/>
      <c r="IU35" s="316"/>
      <c r="IV35" s="316"/>
      <c r="IW35" s="316"/>
      <c r="IX35" s="316"/>
      <c r="IY35" s="316"/>
      <c r="IZ35" s="316"/>
      <c r="JA35" s="316"/>
      <c r="JB35" s="316"/>
      <c r="JC35" s="316"/>
      <c r="JD35" s="316"/>
      <c r="JE35" s="316"/>
      <c r="JF35" s="316"/>
      <c r="JG35" s="316"/>
      <c r="JH35" s="316"/>
      <c r="JI35" s="316"/>
      <c r="JJ35" s="316"/>
      <c r="JK35" s="316"/>
      <c r="JL35" s="316"/>
      <c r="JM35" s="316"/>
      <c r="JN35" s="316"/>
      <c r="JO35" s="316"/>
      <c r="JP35" s="316"/>
      <c r="JQ35" s="316"/>
      <c r="JR35" s="316"/>
      <c r="JS35" s="316"/>
      <c r="JT35" s="316"/>
      <c r="JU35" s="316"/>
      <c r="JV35" s="316"/>
      <c r="JW35" s="316"/>
      <c r="JX35" s="316"/>
      <c r="JY35" s="316"/>
      <c r="JZ35" s="316"/>
      <c r="KA35" s="316"/>
      <c r="KB35" s="316"/>
      <c r="KC35" s="316"/>
      <c r="KD35" s="316"/>
      <c r="KE35" s="316"/>
      <c r="KF35" s="316"/>
      <c r="KG35" s="316"/>
      <c r="KH35" s="316"/>
      <c r="KI35" s="316"/>
      <c r="KJ35" s="316"/>
      <c r="KK35" s="316"/>
      <c r="KL35" s="316"/>
      <c r="KM35" s="316"/>
      <c r="KN35" s="316"/>
      <c r="KO35" s="316"/>
      <c r="KP35" s="316"/>
      <c r="KQ35" s="316"/>
      <c r="KR35" s="316"/>
      <c r="KS35" s="316"/>
      <c r="KT35" s="316"/>
      <c r="KU35" s="316"/>
      <c r="KV35" s="316"/>
      <c r="KW35" s="316"/>
      <c r="KX35" s="316"/>
      <c r="KY35" s="316"/>
      <c r="KZ35" s="316"/>
      <c r="LA35" s="316"/>
      <c r="LB35" s="316"/>
      <c r="LC35" s="316"/>
      <c r="LD35" s="316"/>
      <c r="LE35" s="316"/>
      <c r="LF35" s="316"/>
      <c r="LG35" s="316"/>
      <c r="LH35" s="316"/>
      <c r="LI35" s="316"/>
      <c r="LJ35" s="316"/>
      <c r="LK35" s="316"/>
      <c r="LL35" s="316"/>
      <c r="LM35" s="316"/>
      <c r="LN35" s="316"/>
      <c r="LO35" s="316"/>
      <c r="LP35" s="316"/>
      <c r="LQ35" s="316"/>
      <c r="LR35" s="316"/>
      <c r="LS35" s="316"/>
      <c r="LT35" s="316"/>
      <c r="LU35" s="316"/>
      <c r="LV35" s="316"/>
      <c r="LW35" s="316"/>
      <c r="LX35" s="316"/>
      <c r="LY35" s="316"/>
      <c r="LZ35" s="316"/>
      <c r="MA35" s="316"/>
      <c r="MB35" s="316"/>
      <c r="MC35" s="316"/>
      <c r="MD35" s="316"/>
      <c r="ME35" s="316"/>
      <c r="MF35" s="316"/>
      <c r="MG35" s="316"/>
      <c r="MH35" s="316"/>
      <c r="MI35" s="316"/>
      <c r="MJ35" s="316"/>
      <c r="MK35" s="316"/>
      <c r="ML35" s="316"/>
      <c r="MM35" s="316"/>
      <c r="MN35" s="316"/>
      <c r="MO35" s="316"/>
      <c r="MP35" s="316"/>
      <c r="MQ35" s="316"/>
      <c r="MR35" s="316"/>
      <c r="MS35" s="316"/>
      <c r="MT35" s="316"/>
      <c r="MU35" s="316"/>
      <c r="MV35" s="316"/>
      <c r="MW35" s="316"/>
      <c r="MX35" s="316"/>
      <c r="MY35" s="316"/>
      <c r="MZ35" s="316"/>
      <c r="NA35" s="316"/>
      <c r="NB35" s="316"/>
      <c r="NC35" s="316"/>
      <c r="ND35" s="316"/>
      <c r="NE35" s="316"/>
      <c r="NF35" s="316"/>
      <c r="NG35" s="316"/>
      <c r="NH35" s="316"/>
      <c r="NI35" s="316"/>
      <c r="NJ35" s="316"/>
      <c r="NK35" s="316"/>
      <c r="NL35" s="316"/>
      <c r="NM35" s="316"/>
      <c r="NN35" s="316"/>
      <c r="NO35" s="316"/>
      <c r="NP35" s="316"/>
      <c r="NQ35" s="316"/>
      <c r="NR35" s="316"/>
      <c r="NS35" s="316"/>
      <c r="NT35" s="316"/>
      <c r="NU35" s="316"/>
      <c r="NV35" s="316"/>
      <c r="NW35" s="316"/>
      <c r="NX35" s="316"/>
      <c r="NY35" s="316"/>
      <c r="NZ35" s="316"/>
      <c r="OA35" s="316"/>
      <c r="OB35" s="316"/>
      <c r="OC35" s="316"/>
      <c r="OD35" s="316"/>
      <c r="OE35" s="316"/>
      <c r="OF35" s="316"/>
      <c r="OG35" s="316"/>
      <c r="OH35" s="316"/>
      <c r="OI35" s="316"/>
      <c r="OJ35" s="316"/>
      <c r="OK35" s="316"/>
      <c r="OL35" s="316"/>
      <c r="OM35" s="316"/>
      <c r="ON35" s="316"/>
      <c r="OO35" s="316"/>
      <c r="OP35" s="316"/>
      <c r="OQ35" s="316"/>
      <c r="OR35" s="316"/>
      <c r="OS35" s="316"/>
      <c r="OT35" s="316"/>
      <c r="OU35" s="316"/>
      <c r="OV35" s="316"/>
      <c r="OW35" s="316"/>
      <c r="OX35" s="316"/>
      <c r="OY35" s="316"/>
      <c r="OZ35" s="316"/>
      <c r="PA35" s="316"/>
      <c r="PB35" s="316"/>
      <c r="PC35" s="316"/>
      <c r="PD35" s="316"/>
      <c r="PE35" s="316"/>
      <c r="PF35" s="316"/>
      <c r="PG35" s="316"/>
      <c r="PH35" s="316"/>
      <c r="PI35" s="316"/>
      <c r="PJ35" s="316"/>
      <c r="PK35" s="316"/>
      <c r="PL35" s="316"/>
      <c r="PM35" s="316"/>
      <c r="PN35" s="316"/>
      <c r="PO35" s="316"/>
      <c r="PP35" s="316"/>
      <c r="PQ35" s="316"/>
      <c r="PR35" s="316"/>
      <c r="PS35" s="316"/>
      <c r="PT35" s="316"/>
      <c r="PU35" s="316"/>
      <c r="PV35" s="316"/>
      <c r="PW35" s="316"/>
      <c r="PX35" s="316"/>
      <c r="PY35" s="316"/>
      <c r="PZ35" s="316"/>
      <c r="QA35" s="316"/>
      <c r="QB35" s="316"/>
      <c r="QC35" s="316"/>
      <c r="QD35" s="316"/>
      <c r="QE35" s="316"/>
      <c r="QF35" s="316"/>
      <c r="QG35" s="316"/>
      <c r="QH35" s="316"/>
      <c r="QI35" s="316"/>
      <c r="QJ35" s="316"/>
      <c r="QK35" s="316"/>
      <c r="QL35" s="316"/>
      <c r="QM35" s="316"/>
      <c r="QN35" s="316"/>
      <c r="QO35" s="316"/>
      <c r="QP35" s="316"/>
      <c r="QQ35" s="316"/>
      <c r="QR35" s="316"/>
      <c r="QS35" s="316"/>
      <c r="QT35" s="316"/>
      <c r="QU35" s="316"/>
      <c r="QV35" s="316"/>
      <c r="QW35" s="316"/>
      <c r="QX35" s="316"/>
      <c r="QY35" s="316"/>
      <c r="QZ35" s="316"/>
      <c r="RA35" s="316"/>
      <c r="RB35" s="316"/>
      <c r="RC35" s="316"/>
      <c r="RD35" s="316"/>
      <c r="RE35" s="316"/>
      <c r="RF35" s="316"/>
      <c r="RG35" s="316"/>
      <c r="RH35" s="316"/>
      <c r="RI35" s="316"/>
      <c r="RJ35" s="316"/>
      <c r="RK35" s="316"/>
      <c r="RL35" s="316"/>
      <c r="RM35" s="316"/>
      <c r="RN35" s="316"/>
      <c r="RO35" s="316"/>
      <c r="RP35" s="316"/>
      <c r="RQ35" s="316"/>
      <c r="RR35" s="316"/>
      <c r="RS35" s="316"/>
      <c r="RT35" s="316"/>
      <c r="RU35" s="316"/>
      <c r="RV35" s="316"/>
      <c r="RW35" s="316"/>
      <c r="RX35" s="316"/>
      <c r="RY35" s="316"/>
      <c r="RZ35" s="316"/>
      <c r="SA35" s="316"/>
      <c r="SB35" s="316"/>
      <c r="SC35" s="316"/>
      <c r="SD35" s="316"/>
      <c r="SE35" s="316"/>
      <c r="SF35" s="316"/>
      <c r="SG35" s="316"/>
      <c r="SH35" s="316"/>
      <c r="SI35" s="316"/>
      <c r="SJ35" s="316"/>
      <c r="SK35" s="316"/>
      <c r="SL35" s="316"/>
      <c r="SM35" s="316"/>
      <c r="SN35" s="316"/>
      <c r="SO35" s="316"/>
      <c r="SP35" s="316"/>
      <c r="SQ35" s="316"/>
      <c r="SR35" s="316"/>
      <c r="SS35" s="316"/>
      <c r="ST35" s="316"/>
      <c r="SU35" s="316"/>
      <c r="SV35" s="316"/>
      <c r="SW35" s="316"/>
      <c r="SX35" s="316"/>
      <c r="SY35" s="316"/>
      <c r="SZ35" s="316"/>
      <c r="TA35" s="316"/>
      <c r="TB35" s="316"/>
      <c r="TC35" s="316"/>
      <c r="TD35" s="316"/>
      <c r="TE35" s="316"/>
      <c r="TF35" s="316"/>
      <c r="TG35" s="316"/>
      <c r="TH35" s="316"/>
      <c r="TI35" s="316"/>
      <c r="TJ35" s="316"/>
      <c r="TK35" s="316"/>
      <c r="TL35" s="316"/>
      <c r="TM35" s="316"/>
      <c r="TN35" s="316"/>
      <c r="TO35" s="316"/>
      <c r="TP35" s="316"/>
      <c r="TQ35" s="316"/>
      <c r="TR35" s="316"/>
      <c r="TS35" s="316"/>
      <c r="TT35" s="316"/>
      <c r="TU35" s="316"/>
      <c r="TV35" s="316"/>
      <c r="TW35" s="316"/>
      <c r="TX35" s="316"/>
      <c r="TY35" s="316"/>
      <c r="TZ35" s="316"/>
      <c r="UA35" s="316"/>
      <c r="UB35" s="316"/>
      <c r="UC35" s="316"/>
      <c r="UD35" s="316"/>
      <c r="UE35" s="316"/>
      <c r="UF35" s="316"/>
      <c r="UG35" s="316"/>
      <c r="UH35" s="316"/>
      <c r="UI35" s="316"/>
      <c r="UJ35" s="316"/>
      <c r="UK35" s="316"/>
      <c r="UL35" s="316"/>
      <c r="UM35" s="316"/>
      <c r="UN35" s="316"/>
      <c r="UO35" s="316"/>
      <c r="UP35" s="316"/>
      <c r="UQ35" s="316"/>
      <c r="UR35" s="316"/>
      <c r="US35" s="316"/>
      <c r="UT35" s="316"/>
      <c r="UU35" s="316"/>
      <c r="UV35" s="316"/>
      <c r="UW35" s="316"/>
      <c r="UX35" s="316"/>
      <c r="UY35" s="316"/>
      <c r="UZ35" s="316"/>
      <c r="VA35" s="316"/>
      <c r="VB35" s="316"/>
      <c r="VC35" s="316"/>
      <c r="VD35" s="316"/>
      <c r="VE35" s="316"/>
      <c r="VF35" s="316"/>
      <c r="VG35" s="316"/>
      <c r="VH35" s="316"/>
      <c r="VI35" s="316"/>
      <c r="VJ35" s="316"/>
      <c r="VK35" s="316"/>
      <c r="VL35" s="316"/>
      <c r="VM35" s="316"/>
      <c r="VN35" s="316"/>
      <c r="VO35" s="316"/>
      <c r="VP35" s="316"/>
      <c r="VQ35" s="316"/>
      <c r="VR35" s="316"/>
      <c r="VS35" s="316"/>
      <c r="VT35" s="316"/>
      <c r="VU35" s="316"/>
      <c r="VV35" s="316"/>
      <c r="VW35" s="316"/>
      <c r="VX35" s="316"/>
      <c r="VY35" s="316"/>
      <c r="VZ35" s="316"/>
      <c r="WA35" s="316"/>
      <c r="WB35" s="316"/>
      <c r="WC35" s="316"/>
      <c r="WD35" s="316"/>
      <c r="WE35" s="316"/>
      <c r="WF35" s="316"/>
      <c r="WG35" s="316"/>
      <c r="WH35" s="316"/>
      <c r="WI35" s="316"/>
      <c r="WJ35" s="316"/>
      <c r="WK35" s="316"/>
      <c r="WL35" s="316"/>
      <c r="WM35" s="316"/>
      <c r="WN35" s="316"/>
      <c r="WO35" s="316"/>
      <c r="WP35" s="316"/>
      <c r="WQ35" s="316"/>
      <c r="WR35" s="316"/>
      <c r="WS35" s="316"/>
      <c r="WT35" s="316"/>
      <c r="WU35" s="316"/>
      <c r="WV35" s="316"/>
      <c r="WW35" s="316"/>
      <c r="WX35" s="316"/>
      <c r="WY35" s="316"/>
      <c r="WZ35" s="316"/>
      <c r="XA35" s="316"/>
      <c r="XB35" s="316"/>
      <c r="XC35" s="316"/>
      <c r="XD35" s="316"/>
      <c r="XE35" s="316"/>
      <c r="XF35" s="316"/>
      <c r="XG35" s="316"/>
      <c r="XH35" s="316"/>
      <c r="XI35" s="316"/>
      <c r="XJ35" s="316"/>
      <c r="XK35" s="316"/>
      <c r="XL35" s="316"/>
      <c r="XM35" s="316"/>
      <c r="XN35" s="316"/>
      <c r="XO35" s="316"/>
      <c r="XP35" s="316"/>
      <c r="XQ35" s="316"/>
      <c r="XR35" s="316"/>
      <c r="XS35" s="316"/>
      <c r="XT35" s="316"/>
      <c r="XU35" s="316"/>
      <c r="XV35" s="316"/>
      <c r="XW35" s="316"/>
      <c r="XX35" s="316"/>
      <c r="XY35" s="316"/>
      <c r="XZ35" s="316"/>
      <c r="YA35" s="316"/>
      <c r="YB35" s="316"/>
      <c r="YC35" s="316"/>
      <c r="YD35" s="316"/>
      <c r="YE35" s="316"/>
      <c r="YF35" s="316"/>
      <c r="YG35" s="316"/>
      <c r="YH35" s="316"/>
      <c r="YI35" s="316"/>
      <c r="YJ35" s="316"/>
      <c r="YK35" s="316"/>
      <c r="YL35" s="316"/>
      <c r="YM35" s="316"/>
      <c r="YN35" s="316"/>
      <c r="YO35" s="316"/>
      <c r="YP35" s="316"/>
      <c r="YQ35" s="316"/>
      <c r="YR35" s="316"/>
      <c r="YS35" s="316"/>
      <c r="YT35" s="316"/>
      <c r="YU35" s="316"/>
      <c r="YV35" s="316"/>
      <c r="YW35" s="316"/>
      <c r="YX35" s="316"/>
      <c r="YY35" s="316"/>
      <c r="YZ35" s="316"/>
      <c r="ZA35" s="316"/>
      <c r="ZB35" s="316"/>
      <c r="ZC35" s="316"/>
      <c r="ZD35" s="316"/>
      <c r="ZE35" s="316"/>
      <c r="ZF35" s="316"/>
      <c r="ZG35" s="316"/>
      <c r="ZH35" s="316"/>
      <c r="ZI35" s="316"/>
      <c r="ZJ35" s="316"/>
      <c r="ZK35" s="316"/>
      <c r="ZL35" s="316"/>
      <c r="ZM35" s="316"/>
      <c r="ZN35" s="316"/>
      <c r="ZO35" s="316"/>
      <c r="ZP35" s="316"/>
      <c r="ZQ35" s="316"/>
      <c r="ZR35" s="316"/>
      <c r="ZS35" s="316"/>
      <c r="ZT35" s="316"/>
      <c r="ZU35" s="316"/>
      <c r="ZV35" s="316"/>
      <c r="ZW35" s="316"/>
      <c r="ZX35" s="316"/>
      <c r="ZY35" s="316"/>
      <c r="ZZ35" s="316"/>
      <c r="AAA35" s="316"/>
      <c r="AAB35" s="316"/>
      <c r="AAC35" s="316"/>
      <c r="AAD35" s="316"/>
      <c r="AAE35" s="316"/>
      <c r="AAF35" s="316"/>
      <c r="AAG35" s="316"/>
      <c r="AAH35" s="316"/>
      <c r="AAI35" s="316"/>
      <c r="AAJ35" s="316"/>
      <c r="AAK35" s="316"/>
      <c r="AAL35" s="316"/>
      <c r="AAM35" s="316"/>
      <c r="AAN35" s="316"/>
      <c r="AAO35" s="316"/>
      <c r="AAP35" s="316"/>
      <c r="AAQ35" s="316"/>
      <c r="AAR35" s="316"/>
      <c r="AAS35" s="316"/>
      <c r="AAT35" s="316"/>
      <c r="AAU35" s="316"/>
      <c r="AAV35" s="316"/>
      <c r="AAW35" s="316"/>
      <c r="AAX35" s="316"/>
      <c r="AAY35" s="316"/>
      <c r="AAZ35" s="316"/>
      <c r="ABA35" s="316"/>
      <c r="ABB35" s="316"/>
      <c r="ABC35" s="316"/>
      <c r="ABD35" s="316"/>
      <c r="ABE35" s="316"/>
      <c r="ABF35" s="316"/>
      <c r="ABG35" s="316"/>
      <c r="ABH35" s="316"/>
      <c r="ABI35" s="316"/>
      <c r="ABJ35" s="316"/>
      <c r="ABK35" s="316"/>
      <c r="ABL35" s="316"/>
      <c r="ABM35" s="316"/>
      <c r="ABN35" s="316"/>
      <c r="ABO35" s="316"/>
      <c r="ABP35" s="316"/>
      <c r="ABQ35" s="316"/>
      <c r="ABR35" s="316"/>
      <c r="ABS35" s="316"/>
      <c r="ABT35" s="316"/>
      <c r="ABU35" s="316"/>
      <c r="ABV35" s="316"/>
      <c r="ABW35" s="316"/>
      <c r="ABX35" s="316"/>
      <c r="ABY35" s="316"/>
      <c r="ABZ35" s="316"/>
      <c r="ACA35" s="316"/>
      <c r="ACB35" s="316"/>
      <c r="ACC35" s="316"/>
      <c r="ACD35" s="316"/>
      <c r="ACE35" s="316"/>
      <c r="ACF35" s="316"/>
      <c r="ACG35" s="316"/>
      <c r="ACH35" s="316"/>
      <c r="ACI35" s="316"/>
      <c r="ACJ35" s="316"/>
      <c r="ACK35" s="316"/>
      <c r="ACL35" s="316"/>
      <c r="ACM35" s="316"/>
      <c r="ACN35" s="316"/>
      <c r="ACO35" s="316"/>
      <c r="ACP35" s="316"/>
      <c r="ACQ35" s="316"/>
      <c r="ACR35" s="316"/>
      <c r="ACS35" s="316"/>
      <c r="ACT35" s="316"/>
      <c r="ACU35" s="316"/>
      <c r="ACV35" s="316"/>
      <c r="ACW35" s="316"/>
      <c r="ACX35" s="316"/>
      <c r="ACY35" s="316"/>
      <c r="ACZ35" s="316"/>
      <c r="ADA35" s="316"/>
      <c r="ADB35" s="316"/>
      <c r="ADC35" s="316"/>
      <c r="ADD35" s="316"/>
      <c r="ADE35" s="316"/>
      <c r="ADF35" s="316"/>
      <c r="ADG35" s="316"/>
      <c r="ADH35" s="316"/>
      <c r="ADI35" s="316"/>
      <c r="ADJ35" s="316"/>
      <c r="ADK35" s="316"/>
      <c r="ADL35" s="316"/>
      <c r="ADM35" s="316"/>
      <c r="ADN35" s="316"/>
      <c r="ADO35" s="316"/>
      <c r="ADP35" s="316"/>
      <c r="ADQ35" s="316"/>
      <c r="ADR35" s="316"/>
      <c r="ADS35" s="316"/>
      <c r="ADT35" s="316"/>
      <c r="ADU35" s="316"/>
      <c r="ADV35" s="316"/>
      <c r="ADW35" s="316"/>
      <c r="ADX35" s="316"/>
      <c r="ADY35" s="316"/>
      <c r="ADZ35" s="316"/>
      <c r="AEA35" s="316"/>
      <c r="AEB35" s="316"/>
      <c r="AEC35" s="316"/>
      <c r="AED35" s="316"/>
      <c r="AEE35" s="316"/>
      <c r="AEF35" s="316"/>
      <c r="AEG35" s="316"/>
      <c r="AEH35" s="316"/>
      <c r="AEI35" s="316"/>
      <c r="AEJ35" s="316"/>
      <c r="AEK35" s="316"/>
      <c r="AEL35" s="316"/>
      <c r="AEM35" s="316"/>
      <c r="AEN35" s="316"/>
      <c r="AEO35" s="316"/>
      <c r="AEP35" s="316"/>
      <c r="AEQ35" s="316"/>
      <c r="AER35" s="316"/>
      <c r="AES35" s="316"/>
      <c r="AET35" s="316"/>
      <c r="AEU35" s="316"/>
      <c r="AEV35" s="316"/>
      <c r="AEW35" s="316"/>
      <c r="AEX35" s="316"/>
      <c r="AEY35" s="316"/>
      <c r="AEZ35" s="316"/>
      <c r="AFA35" s="316"/>
      <c r="AFB35" s="316"/>
      <c r="AFC35" s="316"/>
      <c r="AFD35" s="316"/>
      <c r="AFE35" s="316"/>
      <c r="AFF35" s="316"/>
      <c r="AFG35" s="316"/>
      <c r="AFH35" s="316"/>
      <c r="AFI35" s="316"/>
      <c r="AFJ35" s="316"/>
      <c r="AFK35" s="316"/>
      <c r="AFL35" s="316"/>
      <c r="AFM35" s="316"/>
      <c r="AFN35" s="316"/>
      <c r="AFO35" s="316"/>
      <c r="AFP35" s="316"/>
      <c r="AFQ35" s="316"/>
      <c r="AFR35" s="316"/>
      <c r="AFS35" s="316"/>
      <c r="AFT35" s="316"/>
      <c r="AFU35" s="316"/>
      <c r="AFV35" s="316"/>
      <c r="AFW35" s="316"/>
      <c r="AFX35" s="316"/>
      <c r="AFY35" s="316"/>
      <c r="AFZ35" s="316"/>
      <c r="AGA35" s="316"/>
      <c r="AGB35" s="316"/>
      <c r="AGC35" s="316"/>
      <c r="AGD35" s="316"/>
      <c r="AGE35" s="316"/>
      <c r="AGF35" s="316"/>
      <c r="AGG35" s="316"/>
      <c r="AGH35" s="316"/>
      <c r="AGI35" s="316"/>
      <c r="AGJ35" s="316"/>
      <c r="AGK35" s="316"/>
      <c r="AGL35" s="316"/>
      <c r="AGM35" s="316"/>
      <c r="AGN35" s="316"/>
      <c r="AGO35" s="316"/>
      <c r="AGP35" s="316"/>
      <c r="AGQ35" s="316"/>
      <c r="AGR35" s="316"/>
      <c r="AGS35" s="316"/>
      <c r="AGT35" s="316"/>
      <c r="AGU35" s="316"/>
      <c r="AGV35" s="316"/>
      <c r="AGW35" s="316"/>
      <c r="AGX35" s="316"/>
      <c r="AGY35" s="316"/>
      <c r="AGZ35" s="316"/>
      <c r="AHA35" s="316"/>
      <c r="AHB35" s="316"/>
      <c r="AHC35" s="316"/>
      <c r="AHD35" s="316"/>
      <c r="AHE35" s="316"/>
      <c r="AHF35" s="316"/>
      <c r="AHG35" s="316"/>
      <c r="AHH35" s="316"/>
      <c r="AHI35" s="316"/>
      <c r="AHJ35" s="316"/>
      <c r="AHK35" s="316"/>
      <c r="AHL35" s="316"/>
      <c r="AHM35" s="316"/>
      <c r="AHN35" s="316"/>
      <c r="AHO35" s="316"/>
      <c r="AHP35" s="316"/>
      <c r="AHQ35" s="316"/>
      <c r="AHR35" s="316"/>
      <c r="AHS35" s="316"/>
      <c r="AHT35" s="316"/>
      <c r="AHU35" s="316"/>
      <c r="AHV35" s="316"/>
      <c r="AHW35" s="316"/>
      <c r="AHX35" s="316"/>
      <c r="AHY35" s="316"/>
      <c r="AHZ35" s="316"/>
      <c r="AIA35" s="316"/>
      <c r="AIB35" s="316"/>
      <c r="AIC35" s="316"/>
      <c r="AID35" s="316"/>
      <c r="AIE35" s="316"/>
      <c r="AIF35" s="316"/>
      <c r="AIG35" s="316"/>
      <c r="AIH35" s="316"/>
      <c r="AII35" s="316"/>
      <c r="AIJ35" s="316"/>
      <c r="AIK35" s="316"/>
      <c r="AIL35" s="316"/>
      <c r="AIM35" s="316"/>
      <c r="AIN35" s="316"/>
      <c r="AIO35" s="316"/>
      <c r="AIP35" s="316"/>
      <c r="AIQ35" s="316"/>
      <c r="AIR35" s="316"/>
      <c r="AIS35" s="316"/>
      <c r="AIT35" s="316"/>
      <c r="AIU35" s="316"/>
      <c r="AIV35" s="316"/>
      <c r="AIW35" s="316"/>
      <c r="AIX35" s="316"/>
      <c r="AIY35" s="316"/>
      <c r="AIZ35" s="316"/>
      <c r="AJA35" s="316"/>
      <c r="AJB35" s="316"/>
      <c r="AJC35" s="316"/>
      <c r="AJD35" s="316"/>
      <c r="AJE35" s="316"/>
      <c r="AJF35" s="316"/>
      <c r="AJG35" s="316"/>
      <c r="AJH35" s="316"/>
      <c r="AJI35" s="316"/>
      <c r="AJJ35" s="316"/>
      <c r="AJK35" s="316"/>
      <c r="AJL35" s="316"/>
      <c r="AJM35" s="316"/>
      <c r="AJN35" s="316"/>
      <c r="AJO35" s="316"/>
      <c r="AJP35" s="316"/>
      <c r="AJQ35" s="316"/>
      <c r="AJR35" s="316"/>
      <c r="AJS35" s="316"/>
      <c r="AJT35" s="316"/>
      <c r="AJU35" s="316"/>
      <c r="AJV35" s="316"/>
      <c r="AJW35" s="316"/>
      <c r="AJX35" s="316"/>
      <c r="AJY35" s="316"/>
      <c r="AJZ35" s="316"/>
      <c r="AKA35" s="316"/>
      <c r="AKB35" s="316"/>
      <c r="AKC35" s="316"/>
      <c r="AKD35" s="316"/>
      <c r="AKE35" s="316"/>
      <c r="AKF35" s="316"/>
      <c r="AKG35" s="316"/>
      <c r="AKH35" s="316"/>
      <c r="AKI35" s="316"/>
      <c r="AKJ35" s="316"/>
      <c r="AKK35" s="316"/>
      <c r="AKL35" s="316"/>
      <c r="AKM35" s="316"/>
      <c r="AKN35" s="316"/>
      <c r="AKO35" s="316"/>
      <c r="AKP35" s="316"/>
      <c r="AKQ35" s="316"/>
      <c r="AKR35" s="316"/>
      <c r="AKS35" s="316"/>
      <c r="AKT35" s="316"/>
      <c r="AKU35" s="316"/>
      <c r="AKV35" s="316"/>
      <c r="AKW35" s="316"/>
      <c r="AKX35" s="316"/>
      <c r="AKY35" s="316"/>
      <c r="AKZ35" s="316"/>
      <c r="ALA35" s="316"/>
      <c r="ALB35" s="316"/>
      <c r="ALC35" s="316"/>
      <c r="ALD35" s="316"/>
      <c r="ALE35" s="316"/>
      <c r="ALF35" s="316"/>
      <c r="ALG35" s="316"/>
      <c r="ALH35" s="316"/>
      <c r="ALI35" s="316"/>
      <c r="ALJ35" s="316"/>
      <c r="ALK35" s="316"/>
      <c r="ALL35" s="316"/>
      <c r="ALM35" s="316"/>
      <c r="ALN35" s="316"/>
      <c r="ALO35" s="316"/>
      <c r="ALP35" s="316"/>
      <c r="ALQ35" s="316"/>
      <c r="ALR35" s="316"/>
      <c r="ALS35" s="316"/>
      <c r="ALT35" s="316"/>
      <c r="ALU35" s="316"/>
      <c r="ALV35" s="316"/>
      <c r="ALW35" s="316"/>
      <c r="ALX35" s="316"/>
      <c r="ALY35" s="316"/>
      <c r="ALZ35" s="316"/>
      <c r="AMA35" s="316"/>
      <c r="AMB35" s="316"/>
      <c r="AMC35" s="316"/>
      <c r="AMD35" s="316"/>
      <c r="AME35" s="316"/>
      <c r="AMF35" s="316"/>
      <c r="AMG35" s="316"/>
      <c r="AMH35" s="316"/>
      <c r="AMI35" s="316"/>
      <c r="AMJ35" s="316"/>
      <c r="AMK35" s="316"/>
    </row>
    <row r="36" spans="1:1025" ht="49.5" hidden="1" customHeight="1">
      <c r="A36" s="276" t="s">
        <v>283</v>
      </c>
      <c r="B36" s="276" t="s">
        <v>284</v>
      </c>
      <c r="C36" s="276" t="s">
        <v>285</v>
      </c>
      <c r="D36" s="202"/>
      <c r="E36" s="207" t="str">
        <f>E28</f>
        <v xml:space="preserve">Програми «Розвиток та фінансова підтримка комунального підприємства Ірдинське Білозірської сільської ради на 2023 рік».
</v>
      </c>
      <c r="F36" s="207" t="str">
        <f>F28</f>
        <v>рішення сільської ради від 22.12.2022 року № 45-16/VIII</v>
      </c>
      <c r="G36" s="197">
        <f t="shared" ref="G36:G41" si="2">H36+I36</f>
        <v>0</v>
      </c>
      <c r="H36" s="204">
        <v>0</v>
      </c>
      <c r="I36" s="203">
        <v>0</v>
      </c>
      <c r="J36" s="204">
        <f>I36</f>
        <v>0</v>
      </c>
      <c r="K36" s="193"/>
    </row>
    <row r="37" spans="1:1025" ht="48" hidden="1" customHeight="1">
      <c r="A37" s="276" t="s">
        <v>283</v>
      </c>
      <c r="B37" s="276" t="s">
        <v>284</v>
      </c>
      <c r="C37" s="276" t="s">
        <v>285</v>
      </c>
      <c r="D37" s="202"/>
      <c r="E37" s="202" t="s">
        <v>393</v>
      </c>
      <c r="F37" s="202" t="s">
        <v>394</v>
      </c>
      <c r="G37" s="197">
        <f t="shared" si="2"/>
        <v>0</v>
      </c>
      <c r="H37" s="204">
        <v>0</v>
      </c>
      <c r="I37" s="203">
        <v>0</v>
      </c>
      <c r="J37" s="204">
        <v>0</v>
      </c>
      <c r="K37" s="193"/>
    </row>
    <row r="38" spans="1:1025" ht="32.25" hidden="1" customHeight="1">
      <c r="A38" s="276" t="s">
        <v>283</v>
      </c>
      <c r="B38" s="276" t="s">
        <v>284</v>
      </c>
      <c r="C38" s="276" t="s">
        <v>285</v>
      </c>
      <c r="D38" s="202" t="s">
        <v>395</v>
      </c>
      <c r="E38" s="202" t="s">
        <v>396</v>
      </c>
      <c r="F38" s="202" t="s">
        <v>397</v>
      </c>
      <c r="G38" s="197">
        <f t="shared" si="2"/>
        <v>0</v>
      </c>
      <c r="H38" s="204">
        <v>0</v>
      </c>
      <c r="I38" s="203">
        <v>0</v>
      </c>
      <c r="J38" s="204">
        <v>0</v>
      </c>
      <c r="K38" s="193"/>
    </row>
    <row r="39" spans="1:1025" s="280" customFormat="1" ht="41.25" customHeight="1">
      <c r="A39" s="312" t="s">
        <v>452</v>
      </c>
      <c r="B39" s="313" t="s">
        <v>453</v>
      </c>
      <c r="C39" s="313" t="s">
        <v>463</v>
      </c>
      <c r="D39" s="311" t="s">
        <v>464</v>
      </c>
      <c r="E39" s="311" t="s">
        <v>459</v>
      </c>
      <c r="F39" s="263" t="s">
        <v>477</v>
      </c>
      <c r="G39" s="197">
        <f t="shared" si="2"/>
        <v>507500</v>
      </c>
      <c r="H39" s="204">
        <v>507500</v>
      </c>
      <c r="I39" s="204">
        <v>0</v>
      </c>
      <c r="J39" s="204">
        <f>J40+J41</f>
        <v>0</v>
      </c>
      <c r="K39" s="193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176"/>
      <c r="DY39" s="176"/>
      <c r="DZ39" s="176"/>
      <c r="EA39" s="176"/>
      <c r="EB39" s="176"/>
      <c r="EC39" s="176"/>
      <c r="ED39" s="176"/>
      <c r="EE39" s="176"/>
      <c r="EF39" s="176"/>
      <c r="EG39" s="176"/>
      <c r="EH39" s="176"/>
      <c r="EI39" s="176"/>
      <c r="EJ39" s="176"/>
      <c r="EK39" s="176"/>
      <c r="EL39" s="176"/>
      <c r="EM39" s="176"/>
      <c r="EN39" s="176"/>
      <c r="EO39" s="176"/>
      <c r="EP39" s="176"/>
      <c r="EQ39" s="176"/>
      <c r="ER39" s="176"/>
      <c r="ES39" s="176"/>
      <c r="ET39" s="176"/>
      <c r="EU39" s="176"/>
      <c r="EV39" s="176"/>
      <c r="EW39" s="176"/>
      <c r="EX39" s="176"/>
      <c r="EY39" s="176"/>
      <c r="EZ39" s="176"/>
      <c r="FA39" s="176"/>
      <c r="FB39" s="176"/>
      <c r="FC39" s="176"/>
      <c r="FD39" s="176"/>
      <c r="FE39" s="176"/>
      <c r="FF39" s="176"/>
      <c r="FG39" s="176"/>
      <c r="FH39" s="176"/>
      <c r="FI39" s="176"/>
      <c r="FJ39" s="176"/>
      <c r="FK39" s="176"/>
      <c r="FL39" s="176"/>
      <c r="FM39" s="176"/>
      <c r="FN39" s="176"/>
      <c r="FO39" s="176"/>
      <c r="FP39" s="176"/>
      <c r="FQ39" s="176"/>
      <c r="FR39" s="176"/>
      <c r="FS39" s="176"/>
      <c r="FT39" s="176"/>
      <c r="FU39" s="176"/>
      <c r="FV39" s="176"/>
      <c r="FW39" s="176"/>
      <c r="FX39" s="176"/>
      <c r="FY39" s="176"/>
      <c r="FZ39" s="176"/>
      <c r="GA39" s="176"/>
      <c r="GB39" s="176"/>
      <c r="GC39" s="176"/>
      <c r="GD39" s="176"/>
      <c r="GE39" s="176"/>
      <c r="GF39" s="176"/>
      <c r="GG39" s="176"/>
      <c r="GH39" s="176"/>
      <c r="GI39" s="176"/>
      <c r="GJ39" s="176"/>
      <c r="GK39" s="176"/>
      <c r="GL39" s="176"/>
      <c r="GM39" s="176"/>
      <c r="GN39" s="176"/>
      <c r="GO39" s="176"/>
      <c r="GP39" s="176"/>
      <c r="GQ39" s="176"/>
      <c r="GR39" s="176"/>
      <c r="GS39" s="176"/>
      <c r="GT39" s="176"/>
      <c r="GU39" s="176"/>
      <c r="GV39" s="176"/>
      <c r="GW39" s="176"/>
      <c r="GX39" s="176"/>
      <c r="GY39" s="176"/>
      <c r="GZ39" s="176"/>
      <c r="HA39" s="176"/>
      <c r="HB39" s="176"/>
      <c r="HC39" s="176"/>
      <c r="HD39" s="176"/>
      <c r="HE39" s="176"/>
      <c r="HF39" s="176"/>
      <c r="HG39" s="176"/>
      <c r="HH39" s="176"/>
      <c r="HI39" s="176"/>
      <c r="HJ39" s="176"/>
      <c r="HK39" s="176"/>
      <c r="HL39" s="176"/>
      <c r="HM39" s="176"/>
      <c r="HN39" s="176"/>
      <c r="HO39" s="176"/>
      <c r="HP39" s="176"/>
      <c r="HQ39" s="176"/>
      <c r="HR39" s="176"/>
      <c r="HS39" s="176"/>
      <c r="HT39" s="176"/>
      <c r="HU39" s="176"/>
      <c r="HV39" s="176"/>
      <c r="HW39" s="176"/>
      <c r="HX39" s="176"/>
      <c r="HY39" s="176"/>
      <c r="HZ39" s="176"/>
      <c r="IA39" s="176"/>
      <c r="IB39" s="176"/>
      <c r="IC39" s="176"/>
      <c r="ID39" s="176"/>
      <c r="IE39" s="176"/>
      <c r="IF39" s="176"/>
      <c r="IG39" s="176"/>
      <c r="IH39" s="176"/>
      <c r="II39" s="176"/>
      <c r="IJ39" s="176"/>
      <c r="IK39" s="176"/>
      <c r="IL39" s="176"/>
      <c r="IM39" s="176"/>
      <c r="IN39" s="176"/>
      <c r="IO39" s="176"/>
      <c r="IP39" s="176"/>
      <c r="IQ39" s="176"/>
      <c r="IR39" s="176"/>
      <c r="IS39" s="176"/>
      <c r="IT39" s="176"/>
      <c r="IU39" s="176"/>
      <c r="IV39" s="176"/>
      <c r="IW39" s="176"/>
      <c r="IX39" s="176"/>
      <c r="IY39" s="176"/>
      <c r="IZ39" s="176"/>
      <c r="JA39" s="176"/>
      <c r="JB39" s="176"/>
      <c r="JC39" s="176"/>
      <c r="JD39" s="176"/>
      <c r="JE39" s="176"/>
      <c r="JF39" s="176"/>
      <c r="JG39" s="176"/>
      <c r="JH39" s="176"/>
      <c r="JI39" s="176"/>
      <c r="JJ39" s="176"/>
      <c r="JK39" s="176"/>
      <c r="JL39" s="176"/>
      <c r="JM39" s="176"/>
      <c r="JN39" s="176"/>
      <c r="JO39" s="176"/>
      <c r="JP39" s="176"/>
      <c r="JQ39" s="176"/>
      <c r="JR39" s="176"/>
      <c r="JS39" s="176"/>
      <c r="JT39" s="176"/>
      <c r="JU39" s="176"/>
      <c r="JV39" s="176"/>
      <c r="JW39" s="176"/>
      <c r="JX39" s="176"/>
      <c r="JY39" s="176"/>
      <c r="JZ39" s="176"/>
      <c r="KA39" s="176"/>
      <c r="KB39" s="176"/>
      <c r="KC39" s="176"/>
      <c r="KD39" s="176"/>
      <c r="KE39" s="176"/>
      <c r="KF39" s="176"/>
      <c r="KG39" s="176"/>
      <c r="KH39" s="176"/>
      <c r="KI39" s="176"/>
      <c r="KJ39" s="176"/>
      <c r="KK39" s="176"/>
      <c r="KL39" s="176"/>
      <c r="KM39" s="176"/>
      <c r="KN39" s="176"/>
      <c r="KO39" s="176"/>
      <c r="KP39" s="176"/>
      <c r="KQ39" s="176"/>
      <c r="KR39" s="176"/>
      <c r="KS39" s="176"/>
      <c r="KT39" s="176"/>
      <c r="KU39" s="176"/>
      <c r="KV39" s="176"/>
      <c r="KW39" s="176"/>
      <c r="KX39" s="176"/>
      <c r="KY39" s="176"/>
      <c r="KZ39" s="176"/>
      <c r="LA39" s="176"/>
      <c r="LB39" s="176"/>
      <c r="LC39" s="176"/>
      <c r="LD39" s="176"/>
      <c r="LE39" s="176"/>
      <c r="LF39" s="176"/>
      <c r="LG39" s="176"/>
      <c r="LH39" s="176"/>
      <c r="LI39" s="176"/>
      <c r="LJ39" s="176"/>
      <c r="LK39" s="176"/>
      <c r="LL39" s="176"/>
      <c r="LM39" s="176"/>
      <c r="LN39" s="176"/>
      <c r="LO39" s="176"/>
      <c r="LP39" s="176"/>
      <c r="LQ39" s="176"/>
      <c r="LR39" s="176"/>
      <c r="LS39" s="176"/>
      <c r="LT39" s="176"/>
      <c r="LU39" s="176"/>
      <c r="LV39" s="176"/>
      <c r="LW39" s="176"/>
      <c r="LX39" s="176"/>
      <c r="LY39" s="176"/>
      <c r="LZ39" s="176"/>
      <c r="MA39" s="176"/>
      <c r="MB39" s="176"/>
      <c r="MC39" s="176"/>
      <c r="MD39" s="176"/>
      <c r="ME39" s="176"/>
      <c r="MF39" s="176"/>
      <c r="MG39" s="176"/>
      <c r="MH39" s="176"/>
      <c r="MI39" s="176"/>
      <c r="MJ39" s="176"/>
      <c r="MK39" s="176"/>
      <c r="ML39" s="176"/>
      <c r="MM39" s="176"/>
      <c r="MN39" s="176"/>
      <c r="MO39" s="176"/>
      <c r="MP39" s="176"/>
      <c r="MQ39" s="176"/>
      <c r="MR39" s="176"/>
      <c r="MS39" s="176"/>
      <c r="MT39" s="176"/>
      <c r="MU39" s="176"/>
      <c r="MV39" s="176"/>
      <c r="MW39" s="176"/>
      <c r="MX39" s="176"/>
      <c r="MY39" s="176"/>
      <c r="MZ39" s="176"/>
      <c r="NA39" s="176"/>
      <c r="NB39" s="176"/>
      <c r="NC39" s="176"/>
      <c r="ND39" s="176"/>
      <c r="NE39" s="176"/>
      <c r="NF39" s="176"/>
      <c r="NG39" s="176"/>
      <c r="NH39" s="176"/>
      <c r="NI39" s="176"/>
      <c r="NJ39" s="176"/>
      <c r="NK39" s="176"/>
      <c r="NL39" s="176"/>
      <c r="NM39" s="176"/>
      <c r="NN39" s="176"/>
      <c r="NO39" s="176"/>
      <c r="NP39" s="176"/>
      <c r="NQ39" s="176"/>
      <c r="NR39" s="176"/>
      <c r="NS39" s="176"/>
      <c r="NT39" s="176"/>
      <c r="NU39" s="176"/>
      <c r="NV39" s="176"/>
      <c r="NW39" s="176"/>
      <c r="NX39" s="176"/>
      <c r="NY39" s="176"/>
      <c r="NZ39" s="176"/>
      <c r="OA39" s="176"/>
      <c r="OB39" s="176"/>
      <c r="OC39" s="176"/>
      <c r="OD39" s="176"/>
      <c r="OE39" s="176"/>
      <c r="OF39" s="176"/>
      <c r="OG39" s="176"/>
      <c r="OH39" s="176"/>
      <c r="OI39" s="176"/>
      <c r="OJ39" s="176"/>
      <c r="OK39" s="176"/>
      <c r="OL39" s="176"/>
      <c r="OM39" s="176"/>
      <c r="ON39" s="176"/>
      <c r="OO39" s="176"/>
      <c r="OP39" s="176"/>
      <c r="OQ39" s="176"/>
      <c r="OR39" s="176"/>
      <c r="OS39" s="176"/>
      <c r="OT39" s="176"/>
      <c r="OU39" s="176"/>
      <c r="OV39" s="176"/>
      <c r="OW39" s="176"/>
      <c r="OX39" s="176"/>
      <c r="OY39" s="176"/>
      <c r="OZ39" s="176"/>
      <c r="PA39" s="176"/>
      <c r="PB39" s="176"/>
      <c r="PC39" s="176"/>
      <c r="PD39" s="176"/>
      <c r="PE39" s="176"/>
      <c r="PF39" s="176"/>
      <c r="PG39" s="176"/>
      <c r="PH39" s="176"/>
      <c r="PI39" s="176"/>
      <c r="PJ39" s="176"/>
      <c r="PK39" s="176"/>
      <c r="PL39" s="176"/>
      <c r="PM39" s="176"/>
      <c r="PN39" s="176"/>
      <c r="PO39" s="176"/>
      <c r="PP39" s="176"/>
      <c r="PQ39" s="176"/>
      <c r="PR39" s="176"/>
      <c r="PS39" s="176"/>
      <c r="PT39" s="176"/>
      <c r="PU39" s="176"/>
      <c r="PV39" s="176"/>
      <c r="PW39" s="176"/>
      <c r="PX39" s="176"/>
      <c r="PY39" s="176"/>
      <c r="PZ39" s="176"/>
      <c r="QA39" s="176"/>
      <c r="QB39" s="176"/>
      <c r="QC39" s="176"/>
      <c r="QD39" s="176"/>
      <c r="QE39" s="176"/>
      <c r="QF39" s="176"/>
      <c r="QG39" s="176"/>
      <c r="QH39" s="176"/>
      <c r="QI39" s="176"/>
      <c r="QJ39" s="176"/>
      <c r="QK39" s="176"/>
      <c r="QL39" s="176"/>
      <c r="QM39" s="176"/>
      <c r="QN39" s="176"/>
      <c r="QO39" s="176"/>
      <c r="QP39" s="176"/>
      <c r="QQ39" s="176"/>
      <c r="QR39" s="176"/>
      <c r="QS39" s="176"/>
      <c r="QT39" s="176"/>
      <c r="QU39" s="176"/>
      <c r="QV39" s="176"/>
      <c r="QW39" s="176"/>
      <c r="QX39" s="176"/>
      <c r="QY39" s="176"/>
      <c r="QZ39" s="176"/>
      <c r="RA39" s="176"/>
      <c r="RB39" s="176"/>
      <c r="RC39" s="176"/>
      <c r="RD39" s="176"/>
      <c r="RE39" s="176"/>
      <c r="RF39" s="176"/>
      <c r="RG39" s="176"/>
      <c r="RH39" s="176"/>
      <c r="RI39" s="176"/>
      <c r="RJ39" s="176"/>
      <c r="RK39" s="176"/>
      <c r="RL39" s="176"/>
      <c r="RM39" s="176"/>
      <c r="RN39" s="176"/>
      <c r="RO39" s="176"/>
      <c r="RP39" s="176"/>
      <c r="RQ39" s="176"/>
      <c r="RR39" s="176"/>
      <c r="RS39" s="176"/>
      <c r="RT39" s="176"/>
      <c r="RU39" s="176"/>
      <c r="RV39" s="176"/>
      <c r="RW39" s="176"/>
      <c r="RX39" s="176"/>
      <c r="RY39" s="176"/>
      <c r="RZ39" s="176"/>
      <c r="SA39" s="176"/>
      <c r="SB39" s="176"/>
      <c r="SC39" s="176"/>
      <c r="SD39" s="176"/>
      <c r="SE39" s="176"/>
      <c r="SF39" s="176"/>
      <c r="SG39" s="176"/>
      <c r="SH39" s="176"/>
      <c r="SI39" s="176"/>
      <c r="SJ39" s="176"/>
      <c r="SK39" s="176"/>
      <c r="SL39" s="176"/>
      <c r="SM39" s="176"/>
      <c r="SN39" s="176"/>
      <c r="SO39" s="176"/>
      <c r="SP39" s="176"/>
      <c r="SQ39" s="176"/>
      <c r="SR39" s="176"/>
      <c r="SS39" s="176"/>
      <c r="ST39" s="176"/>
      <c r="SU39" s="176"/>
      <c r="SV39" s="176"/>
      <c r="SW39" s="176"/>
      <c r="SX39" s="176"/>
      <c r="SY39" s="176"/>
      <c r="SZ39" s="176"/>
      <c r="TA39" s="176"/>
      <c r="TB39" s="176"/>
      <c r="TC39" s="176"/>
      <c r="TD39" s="176"/>
      <c r="TE39" s="176"/>
      <c r="TF39" s="176"/>
      <c r="TG39" s="176"/>
      <c r="TH39" s="176"/>
      <c r="TI39" s="176"/>
      <c r="TJ39" s="176"/>
      <c r="TK39" s="176"/>
      <c r="TL39" s="176"/>
      <c r="TM39" s="176"/>
      <c r="TN39" s="176"/>
      <c r="TO39" s="176"/>
      <c r="TP39" s="176"/>
      <c r="TQ39" s="176"/>
      <c r="TR39" s="176"/>
      <c r="TS39" s="176"/>
      <c r="TT39" s="176"/>
      <c r="TU39" s="176"/>
      <c r="TV39" s="176"/>
      <c r="TW39" s="176"/>
      <c r="TX39" s="176"/>
      <c r="TY39" s="176"/>
      <c r="TZ39" s="176"/>
      <c r="UA39" s="176"/>
      <c r="UB39" s="176"/>
      <c r="UC39" s="176"/>
      <c r="UD39" s="176"/>
      <c r="UE39" s="176"/>
      <c r="UF39" s="176"/>
      <c r="UG39" s="176"/>
      <c r="UH39" s="176"/>
      <c r="UI39" s="176"/>
      <c r="UJ39" s="176"/>
      <c r="UK39" s="176"/>
      <c r="UL39" s="176"/>
      <c r="UM39" s="176"/>
      <c r="UN39" s="176"/>
      <c r="UO39" s="176"/>
      <c r="UP39" s="176"/>
      <c r="UQ39" s="176"/>
      <c r="UR39" s="176"/>
      <c r="US39" s="176"/>
      <c r="UT39" s="176"/>
      <c r="UU39" s="176"/>
      <c r="UV39" s="176"/>
      <c r="UW39" s="176"/>
      <c r="UX39" s="176"/>
      <c r="UY39" s="176"/>
      <c r="UZ39" s="176"/>
      <c r="VA39" s="176"/>
      <c r="VB39" s="176"/>
      <c r="VC39" s="176"/>
      <c r="VD39" s="176"/>
      <c r="VE39" s="176"/>
      <c r="VF39" s="176"/>
      <c r="VG39" s="176"/>
      <c r="VH39" s="176"/>
      <c r="VI39" s="176"/>
      <c r="VJ39" s="176"/>
      <c r="VK39" s="176"/>
      <c r="VL39" s="176"/>
      <c r="VM39" s="176"/>
      <c r="VN39" s="176"/>
      <c r="VO39" s="176"/>
      <c r="VP39" s="176"/>
      <c r="VQ39" s="176"/>
      <c r="VR39" s="176"/>
      <c r="VS39" s="176"/>
      <c r="VT39" s="176"/>
      <c r="VU39" s="176"/>
      <c r="VV39" s="176"/>
      <c r="VW39" s="176"/>
      <c r="VX39" s="176"/>
      <c r="VY39" s="176"/>
      <c r="VZ39" s="176"/>
      <c r="WA39" s="176"/>
      <c r="WB39" s="176"/>
      <c r="WC39" s="176"/>
      <c r="WD39" s="176"/>
      <c r="WE39" s="176"/>
      <c r="WF39" s="176"/>
      <c r="WG39" s="176"/>
      <c r="WH39" s="176"/>
      <c r="WI39" s="176"/>
      <c r="WJ39" s="176"/>
      <c r="WK39" s="176"/>
      <c r="WL39" s="176"/>
      <c r="WM39" s="176"/>
      <c r="WN39" s="176"/>
      <c r="WO39" s="176"/>
      <c r="WP39" s="176"/>
      <c r="WQ39" s="176"/>
      <c r="WR39" s="176"/>
      <c r="WS39" s="176"/>
      <c r="WT39" s="176"/>
      <c r="WU39" s="176"/>
      <c r="WV39" s="176"/>
      <c r="WW39" s="176"/>
      <c r="WX39" s="176"/>
      <c r="WY39" s="176"/>
      <c r="WZ39" s="176"/>
      <c r="XA39" s="176"/>
      <c r="XB39" s="176"/>
      <c r="XC39" s="176"/>
      <c r="XD39" s="176"/>
      <c r="XE39" s="176"/>
      <c r="XF39" s="176"/>
      <c r="XG39" s="176"/>
      <c r="XH39" s="176"/>
      <c r="XI39" s="176"/>
      <c r="XJ39" s="176"/>
      <c r="XK39" s="176"/>
      <c r="XL39" s="176"/>
      <c r="XM39" s="176"/>
      <c r="XN39" s="176"/>
      <c r="XO39" s="176"/>
      <c r="XP39" s="176"/>
      <c r="XQ39" s="176"/>
      <c r="XR39" s="176"/>
      <c r="XS39" s="176"/>
      <c r="XT39" s="176"/>
      <c r="XU39" s="176"/>
      <c r="XV39" s="176"/>
      <c r="XW39" s="176"/>
      <c r="XX39" s="176"/>
      <c r="XY39" s="176"/>
      <c r="XZ39" s="176"/>
      <c r="YA39" s="176"/>
      <c r="YB39" s="176"/>
      <c r="YC39" s="176"/>
      <c r="YD39" s="176"/>
      <c r="YE39" s="176"/>
      <c r="YF39" s="176"/>
      <c r="YG39" s="176"/>
      <c r="YH39" s="176"/>
      <c r="YI39" s="176"/>
      <c r="YJ39" s="176"/>
      <c r="YK39" s="176"/>
      <c r="YL39" s="176"/>
      <c r="YM39" s="176"/>
      <c r="YN39" s="176"/>
      <c r="YO39" s="176"/>
      <c r="YP39" s="176"/>
      <c r="YQ39" s="176"/>
      <c r="YR39" s="176"/>
      <c r="YS39" s="176"/>
      <c r="YT39" s="176"/>
      <c r="YU39" s="176"/>
      <c r="YV39" s="176"/>
      <c r="YW39" s="176"/>
      <c r="YX39" s="176"/>
      <c r="YY39" s="176"/>
      <c r="YZ39" s="176"/>
      <c r="ZA39" s="176"/>
      <c r="ZB39" s="176"/>
      <c r="ZC39" s="176"/>
      <c r="ZD39" s="176"/>
      <c r="ZE39" s="176"/>
      <c r="ZF39" s="176"/>
      <c r="ZG39" s="176"/>
      <c r="ZH39" s="176"/>
      <c r="ZI39" s="176"/>
      <c r="ZJ39" s="176"/>
      <c r="ZK39" s="176"/>
      <c r="ZL39" s="176"/>
      <c r="ZM39" s="176"/>
      <c r="ZN39" s="176"/>
      <c r="ZO39" s="176"/>
      <c r="ZP39" s="176"/>
      <c r="ZQ39" s="176"/>
      <c r="ZR39" s="176"/>
      <c r="ZS39" s="176"/>
      <c r="ZT39" s="176"/>
      <c r="ZU39" s="176"/>
      <c r="ZV39" s="176"/>
      <c r="ZW39" s="176"/>
      <c r="ZX39" s="176"/>
      <c r="ZY39" s="176"/>
      <c r="ZZ39" s="176"/>
      <c r="AAA39" s="176"/>
      <c r="AAB39" s="176"/>
      <c r="AAC39" s="176"/>
      <c r="AAD39" s="176"/>
      <c r="AAE39" s="176"/>
      <c r="AAF39" s="176"/>
      <c r="AAG39" s="176"/>
      <c r="AAH39" s="176"/>
      <c r="AAI39" s="176"/>
      <c r="AAJ39" s="176"/>
      <c r="AAK39" s="176"/>
      <c r="AAL39" s="176"/>
      <c r="AAM39" s="176"/>
      <c r="AAN39" s="176"/>
      <c r="AAO39" s="176"/>
      <c r="AAP39" s="176"/>
      <c r="AAQ39" s="176"/>
      <c r="AAR39" s="176"/>
      <c r="AAS39" s="176"/>
      <c r="AAT39" s="176"/>
      <c r="AAU39" s="176"/>
      <c r="AAV39" s="176"/>
      <c r="AAW39" s="176"/>
      <c r="AAX39" s="176"/>
      <c r="AAY39" s="176"/>
      <c r="AAZ39" s="176"/>
      <c r="ABA39" s="176"/>
      <c r="ABB39" s="176"/>
      <c r="ABC39" s="176"/>
      <c r="ABD39" s="176"/>
      <c r="ABE39" s="176"/>
      <c r="ABF39" s="176"/>
      <c r="ABG39" s="176"/>
      <c r="ABH39" s="176"/>
      <c r="ABI39" s="176"/>
      <c r="ABJ39" s="176"/>
      <c r="ABK39" s="176"/>
      <c r="ABL39" s="176"/>
      <c r="ABM39" s="176"/>
      <c r="ABN39" s="176"/>
      <c r="ABO39" s="176"/>
      <c r="ABP39" s="176"/>
      <c r="ABQ39" s="176"/>
      <c r="ABR39" s="176"/>
      <c r="ABS39" s="176"/>
      <c r="ABT39" s="176"/>
      <c r="ABU39" s="176"/>
      <c r="ABV39" s="176"/>
      <c r="ABW39" s="176"/>
      <c r="ABX39" s="176"/>
      <c r="ABY39" s="176"/>
      <c r="ABZ39" s="176"/>
      <c r="ACA39" s="176"/>
      <c r="ACB39" s="176"/>
      <c r="ACC39" s="176"/>
      <c r="ACD39" s="176"/>
      <c r="ACE39" s="176"/>
      <c r="ACF39" s="176"/>
      <c r="ACG39" s="176"/>
      <c r="ACH39" s="176"/>
      <c r="ACI39" s="176"/>
      <c r="ACJ39" s="176"/>
      <c r="ACK39" s="176"/>
      <c r="ACL39" s="176"/>
      <c r="ACM39" s="176"/>
      <c r="ACN39" s="176"/>
      <c r="ACO39" s="176"/>
      <c r="ACP39" s="176"/>
      <c r="ACQ39" s="176"/>
      <c r="ACR39" s="176"/>
      <c r="ACS39" s="176"/>
      <c r="ACT39" s="176"/>
      <c r="ACU39" s="176"/>
      <c r="ACV39" s="176"/>
      <c r="ACW39" s="176"/>
      <c r="ACX39" s="176"/>
      <c r="ACY39" s="176"/>
      <c r="ACZ39" s="176"/>
      <c r="ADA39" s="176"/>
      <c r="ADB39" s="176"/>
      <c r="ADC39" s="176"/>
      <c r="ADD39" s="176"/>
      <c r="ADE39" s="176"/>
      <c r="ADF39" s="176"/>
      <c r="ADG39" s="176"/>
      <c r="ADH39" s="176"/>
      <c r="ADI39" s="176"/>
      <c r="ADJ39" s="176"/>
      <c r="ADK39" s="176"/>
      <c r="ADL39" s="176"/>
      <c r="ADM39" s="176"/>
      <c r="ADN39" s="176"/>
      <c r="ADO39" s="176"/>
      <c r="ADP39" s="176"/>
      <c r="ADQ39" s="176"/>
      <c r="ADR39" s="176"/>
      <c r="ADS39" s="176"/>
      <c r="ADT39" s="176"/>
      <c r="ADU39" s="176"/>
      <c r="ADV39" s="176"/>
      <c r="ADW39" s="176"/>
      <c r="ADX39" s="176"/>
      <c r="ADY39" s="176"/>
      <c r="ADZ39" s="176"/>
      <c r="AEA39" s="176"/>
      <c r="AEB39" s="176"/>
      <c r="AEC39" s="176"/>
      <c r="AED39" s="176"/>
      <c r="AEE39" s="176"/>
      <c r="AEF39" s="176"/>
      <c r="AEG39" s="176"/>
      <c r="AEH39" s="176"/>
      <c r="AEI39" s="176"/>
      <c r="AEJ39" s="176"/>
      <c r="AEK39" s="176"/>
      <c r="AEL39" s="176"/>
      <c r="AEM39" s="176"/>
      <c r="AEN39" s="176"/>
      <c r="AEO39" s="176"/>
      <c r="AEP39" s="176"/>
      <c r="AEQ39" s="176"/>
      <c r="AER39" s="176"/>
      <c r="AES39" s="176"/>
      <c r="AET39" s="176"/>
      <c r="AEU39" s="176"/>
      <c r="AEV39" s="176"/>
      <c r="AEW39" s="176"/>
      <c r="AEX39" s="176"/>
      <c r="AEY39" s="176"/>
      <c r="AEZ39" s="176"/>
      <c r="AFA39" s="176"/>
      <c r="AFB39" s="176"/>
      <c r="AFC39" s="176"/>
      <c r="AFD39" s="176"/>
      <c r="AFE39" s="176"/>
      <c r="AFF39" s="176"/>
      <c r="AFG39" s="176"/>
      <c r="AFH39" s="176"/>
      <c r="AFI39" s="176"/>
      <c r="AFJ39" s="176"/>
      <c r="AFK39" s="176"/>
      <c r="AFL39" s="176"/>
      <c r="AFM39" s="176"/>
      <c r="AFN39" s="176"/>
      <c r="AFO39" s="176"/>
      <c r="AFP39" s="176"/>
      <c r="AFQ39" s="176"/>
      <c r="AFR39" s="176"/>
      <c r="AFS39" s="176"/>
      <c r="AFT39" s="176"/>
      <c r="AFU39" s="176"/>
      <c r="AFV39" s="176"/>
      <c r="AFW39" s="176"/>
      <c r="AFX39" s="176"/>
      <c r="AFY39" s="176"/>
      <c r="AFZ39" s="176"/>
      <c r="AGA39" s="176"/>
      <c r="AGB39" s="176"/>
      <c r="AGC39" s="176"/>
      <c r="AGD39" s="176"/>
      <c r="AGE39" s="176"/>
      <c r="AGF39" s="176"/>
      <c r="AGG39" s="176"/>
      <c r="AGH39" s="176"/>
      <c r="AGI39" s="176"/>
      <c r="AGJ39" s="176"/>
      <c r="AGK39" s="176"/>
      <c r="AGL39" s="176"/>
      <c r="AGM39" s="176"/>
      <c r="AGN39" s="176"/>
      <c r="AGO39" s="176"/>
      <c r="AGP39" s="176"/>
      <c r="AGQ39" s="176"/>
      <c r="AGR39" s="176"/>
      <c r="AGS39" s="176"/>
      <c r="AGT39" s="176"/>
      <c r="AGU39" s="176"/>
      <c r="AGV39" s="176"/>
      <c r="AGW39" s="176"/>
      <c r="AGX39" s="176"/>
      <c r="AGY39" s="176"/>
      <c r="AGZ39" s="176"/>
      <c r="AHA39" s="176"/>
      <c r="AHB39" s="176"/>
      <c r="AHC39" s="176"/>
      <c r="AHD39" s="176"/>
      <c r="AHE39" s="176"/>
      <c r="AHF39" s="176"/>
      <c r="AHG39" s="176"/>
      <c r="AHH39" s="176"/>
      <c r="AHI39" s="176"/>
      <c r="AHJ39" s="176"/>
      <c r="AHK39" s="176"/>
      <c r="AHL39" s="176"/>
      <c r="AHM39" s="176"/>
      <c r="AHN39" s="176"/>
      <c r="AHO39" s="176"/>
      <c r="AHP39" s="176"/>
      <c r="AHQ39" s="176"/>
      <c r="AHR39" s="176"/>
      <c r="AHS39" s="176"/>
      <c r="AHT39" s="176"/>
      <c r="AHU39" s="176"/>
      <c r="AHV39" s="176"/>
      <c r="AHW39" s="176"/>
      <c r="AHX39" s="176"/>
      <c r="AHY39" s="176"/>
      <c r="AHZ39" s="176"/>
      <c r="AIA39" s="176"/>
      <c r="AIB39" s="176"/>
      <c r="AIC39" s="176"/>
      <c r="AID39" s="176"/>
      <c r="AIE39" s="176"/>
      <c r="AIF39" s="176"/>
      <c r="AIG39" s="176"/>
      <c r="AIH39" s="176"/>
      <c r="AII39" s="176"/>
      <c r="AIJ39" s="176"/>
      <c r="AIK39" s="176"/>
      <c r="AIL39" s="176"/>
      <c r="AIM39" s="176"/>
      <c r="AIN39" s="176"/>
      <c r="AIO39" s="176"/>
      <c r="AIP39" s="176"/>
      <c r="AIQ39" s="176"/>
      <c r="AIR39" s="176"/>
      <c r="AIS39" s="176"/>
      <c r="AIT39" s="176"/>
      <c r="AIU39" s="176"/>
      <c r="AIV39" s="176"/>
      <c r="AIW39" s="176"/>
      <c r="AIX39" s="176"/>
      <c r="AIY39" s="176"/>
      <c r="AIZ39" s="176"/>
      <c r="AJA39" s="176"/>
      <c r="AJB39" s="176"/>
      <c r="AJC39" s="176"/>
      <c r="AJD39" s="176"/>
      <c r="AJE39" s="176"/>
      <c r="AJF39" s="176"/>
      <c r="AJG39" s="176"/>
      <c r="AJH39" s="176"/>
      <c r="AJI39" s="176"/>
      <c r="AJJ39" s="176"/>
      <c r="AJK39" s="176"/>
      <c r="AJL39" s="176"/>
      <c r="AJM39" s="176"/>
      <c r="AJN39" s="176"/>
      <c r="AJO39" s="176"/>
      <c r="AJP39" s="176"/>
      <c r="AJQ39" s="176"/>
      <c r="AJR39" s="176"/>
      <c r="AJS39" s="176"/>
      <c r="AJT39" s="176"/>
      <c r="AJU39" s="176"/>
      <c r="AJV39" s="176"/>
      <c r="AJW39" s="176"/>
      <c r="AJX39" s="176"/>
      <c r="AJY39" s="176"/>
      <c r="AJZ39" s="176"/>
      <c r="AKA39" s="176"/>
      <c r="AKB39" s="176"/>
      <c r="AKC39" s="176"/>
      <c r="AKD39" s="176"/>
      <c r="AKE39" s="176"/>
      <c r="AKF39" s="176"/>
      <c r="AKG39" s="176"/>
      <c r="AKH39" s="176"/>
      <c r="AKI39" s="176"/>
      <c r="AKJ39" s="176"/>
      <c r="AKK39" s="176"/>
      <c r="AKL39" s="176"/>
      <c r="AKM39" s="176"/>
      <c r="AKN39" s="176"/>
      <c r="AKO39" s="176"/>
      <c r="AKP39" s="176"/>
      <c r="AKQ39" s="176"/>
      <c r="AKR39" s="176"/>
      <c r="AKS39" s="176"/>
      <c r="AKT39" s="176"/>
      <c r="AKU39" s="176"/>
      <c r="AKV39" s="176"/>
      <c r="AKW39" s="176"/>
      <c r="AKX39" s="176"/>
      <c r="AKY39" s="176"/>
      <c r="AKZ39" s="176"/>
      <c r="ALA39" s="176"/>
      <c r="ALB39" s="176"/>
      <c r="ALC39" s="176"/>
      <c r="ALD39" s="176"/>
      <c r="ALE39" s="176"/>
      <c r="ALF39" s="176"/>
      <c r="ALG39" s="176"/>
      <c r="ALH39" s="176"/>
      <c r="ALI39" s="176"/>
      <c r="ALJ39" s="176"/>
      <c r="ALK39" s="176"/>
      <c r="ALL39" s="176"/>
      <c r="ALM39" s="176"/>
      <c r="ALN39" s="176"/>
      <c r="ALO39" s="176"/>
      <c r="ALP39" s="176"/>
      <c r="ALQ39" s="176"/>
      <c r="ALR39" s="176"/>
      <c r="ALS39" s="176"/>
      <c r="ALT39" s="176"/>
      <c r="ALU39" s="176"/>
      <c r="ALV39" s="176"/>
      <c r="ALW39" s="176"/>
      <c r="ALX39" s="176"/>
      <c r="ALY39" s="176"/>
      <c r="ALZ39" s="176"/>
      <c r="AMA39" s="176"/>
      <c r="AMB39" s="176"/>
      <c r="AMC39" s="176"/>
      <c r="AMD39" s="176"/>
      <c r="AME39" s="176"/>
      <c r="AMF39" s="176"/>
      <c r="AMG39" s="176"/>
      <c r="AMH39" s="176"/>
      <c r="AMI39" s="176"/>
      <c r="AMJ39" s="176"/>
      <c r="AMK39" s="176"/>
    </row>
    <row r="40" spans="1:1025" ht="38.25">
      <c r="A40" s="192" t="s">
        <v>283</v>
      </c>
      <c r="B40" s="192" t="s">
        <v>284</v>
      </c>
      <c r="C40" s="192" t="s">
        <v>285</v>
      </c>
      <c r="D40" s="202" t="s">
        <v>286</v>
      </c>
      <c r="E40" s="202" t="s">
        <v>398</v>
      </c>
      <c r="F40" s="202" t="s">
        <v>399</v>
      </c>
      <c r="G40" s="197">
        <f>H40</f>
        <v>30029</v>
      </c>
      <c r="H40" s="204">
        <v>30029</v>
      </c>
      <c r="I40" s="203">
        <v>0</v>
      </c>
      <c r="J40" s="204">
        <v>0</v>
      </c>
      <c r="K40" s="193"/>
    </row>
    <row r="41" spans="1:1025" ht="39" customHeight="1">
      <c r="A41" s="192" t="s">
        <v>287</v>
      </c>
      <c r="B41" s="192" t="s">
        <v>288</v>
      </c>
      <c r="C41" s="192" t="s">
        <v>289</v>
      </c>
      <c r="D41" s="202" t="s">
        <v>290</v>
      </c>
      <c r="E41" s="202" t="s">
        <v>400</v>
      </c>
      <c r="F41" s="202" t="s">
        <v>401</v>
      </c>
      <c r="G41" s="197">
        <f t="shared" si="2"/>
        <v>15000</v>
      </c>
      <c r="H41" s="204">
        <v>0</v>
      </c>
      <c r="I41" s="203">
        <v>15000</v>
      </c>
      <c r="J41" s="204">
        <v>0</v>
      </c>
      <c r="K41" s="193"/>
    </row>
    <row r="42" spans="1:1025" ht="29.25" customHeight="1">
      <c r="A42" s="390" t="s">
        <v>348</v>
      </c>
      <c r="B42" s="390" t="s">
        <v>173</v>
      </c>
      <c r="C42" s="390" t="s">
        <v>174</v>
      </c>
      <c r="D42" s="390" t="s">
        <v>352</v>
      </c>
      <c r="E42" s="390" t="s">
        <v>353</v>
      </c>
      <c r="F42" s="390" t="s">
        <v>354</v>
      </c>
      <c r="G42" s="390" t="s">
        <v>8</v>
      </c>
      <c r="H42" s="390" t="s">
        <v>162</v>
      </c>
      <c r="I42" s="390" t="s">
        <v>10</v>
      </c>
      <c r="J42" s="390"/>
      <c r="K42" s="193"/>
    </row>
    <row r="43" spans="1:1025" ht="129" customHeight="1">
      <c r="A43" s="390"/>
      <c r="B43" s="390"/>
      <c r="C43" s="390"/>
      <c r="D43" s="390"/>
      <c r="E43" s="390"/>
      <c r="F43" s="390"/>
      <c r="G43" s="390"/>
      <c r="H43" s="390"/>
      <c r="I43" s="194" t="s">
        <v>11</v>
      </c>
      <c r="J43" s="192" t="s">
        <v>180</v>
      </c>
      <c r="K43" s="193"/>
    </row>
    <row r="44" spans="1:1025">
      <c r="A44" s="192" t="s">
        <v>13</v>
      </c>
      <c r="B44" s="192" t="s">
        <v>14</v>
      </c>
      <c r="C44" s="192" t="s">
        <v>15</v>
      </c>
      <c r="D44" s="192" t="s">
        <v>16</v>
      </c>
      <c r="E44" s="192" t="s">
        <v>17</v>
      </c>
      <c r="F44" s="192" t="s">
        <v>18</v>
      </c>
      <c r="G44" s="192" t="s">
        <v>355</v>
      </c>
      <c r="H44" s="192" t="s">
        <v>356</v>
      </c>
      <c r="I44" s="194" t="s">
        <v>357</v>
      </c>
      <c r="J44" s="195" t="s">
        <v>358</v>
      </c>
      <c r="K44" s="193"/>
    </row>
    <row r="45" spans="1:1025" ht="22.5" customHeight="1">
      <c r="A45" s="178" t="s">
        <v>296</v>
      </c>
      <c r="B45" s="178"/>
      <c r="C45" s="178"/>
      <c r="D45" s="196" t="s">
        <v>402</v>
      </c>
      <c r="E45" s="178"/>
      <c r="F45" s="178"/>
      <c r="G45" s="197">
        <f t="shared" ref="G45:J46" si="3">G46</f>
        <v>1386960</v>
      </c>
      <c r="H45" s="197">
        <f t="shared" si="3"/>
        <v>1386960</v>
      </c>
      <c r="I45" s="197">
        <f t="shared" si="3"/>
        <v>0</v>
      </c>
      <c r="J45" s="197">
        <f t="shared" si="3"/>
        <v>0</v>
      </c>
      <c r="K45" s="193"/>
    </row>
    <row r="46" spans="1:1025" ht="25.5" customHeight="1">
      <c r="A46" s="178" t="s">
        <v>298</v>
      </c>
      <c r="B46" s="178"/>
      <c r="C46" s="178"/>
      <c r="D46" s="196" t="s">
        <v>402</v>
      </c>
      <c r="E46" s="178"/>
      <c r="F46" s="178"/>
      <c r="G46" s="197">
        <f t="shared" si="3"/>
        <v>1386960</v>
      </c>
      <c r="H46" s="197">
        <f t="shared" si="3"/>
        <v>1386960</v>
      </c>
      <c r="I46" s="197">
        <f t="shared" si="3"/>
        <v>0</v>
      </c>
      <c r="J46" s="197">
        <f t="shared" si="3"/>
        <v>0</v>
      </c>
      <c r="K46" s="193"/>
    </row>
    <row r="47" spans="1:1025" ht="22.5" customHeight="1">
      <c r="A47" s="178"/>
      <c r="B47" s="178">
        <v>9000</v>
      </c>
      <c r="C47" s="178"/>
      <c r="D47" s="196" t="s">
        <v>403</v>
      </c>
      <c r="E47" s="178"/>
      <c r="F47" s="178"/>
      <c r="G47" s="197">
        <f>G49+G54+G61</f>
        <v>1386960</v>
      </c>
      <c r="H47" s="197">
        <f t="shared" ref="H47:J47" si="4">H49+H54+H61</f>
        <v>1386960</v>
      </c>
      <c r="I47" s="197">
        <f t="shared" si="4"/>
        <v>0</v>
      </c>
      <c r="J47" s="197">
        <f t="shared" si="4"/>
        <v>0</v>
      </c>
      <c r="K47" s="193"/>
    </row>
    <row r="48" spans="1:1025" ht="44.25" hidden="1" customHeight="1">
      <c r="A48" s="178"/>
      <c r="B48" s="178"/>
      <c r="C48" s="178"/>
      <c r="D48" s="211"/>
      <c r="E48" s="212" t="s">
        <v>404</v>
      </c>
      <c r="F48" s="212" t="s">
        <v>405</v>
      </c>
      <c r="G48" s="197">
        <f>H48+I48</f>
        <v>0</v>
      </c>
      <c r="H48" s="197">
        <v>0</v>
      </c>
      <c r="I48" s="197">
        <v>0</v>
      </c>
      <c r="J48" s="197">
        <v>0</v>
      </c>
      <c r="K48" s="193"/>
    </row>
    <row r="49" spans="1:11" ht="30" customHeight="1">
      <c r="A49" s="210">
        <v>3719770</v>
      </c>
      <c r="B49" s="210" t="s">
        <v>300</v>
      </c>
      <c r="C49" s="210" t="s">
        <v>301</v>
      </c>
      <c r="D49" s="213" t="s">
        <v>302</v>
      </c>
      <c r="E49" s="178"/>
      <c r="F49" s="178"/>
      <c r="G49" s="197">
        <f>H49+I49</f>
        <v>1386960</v>
      </c>
      <c r="H49" s="204">
        <f>SUM(H50:H53)</f>
        <v>1386960</v>
      </c>
      <c r="I49" s="204">
        <f>SUM(I50:I53)</f>
        <v>0</v>
      </c>
      <c r="J49" s="204">
        <f>SUM(J50:J53)</f>
        <v>0</v>
      </c>
      <c r="K49" s="214"/>
    </row>
    <row r="50" spans="1:11" ht="39" customHeight="1">
      <c r="A50" s="178"/>
      <c r="B50" s="178"/>
      <c r="C50" s="178"/>
      <c r="D50" s="178"/>
      <c r="E50" s="202" t="s">
        <v>364</v>
      </c>
      <c r="F50" s="202" t="s">
        <v>365</v>
      </c>
      <c r="G50" s="197">
        <f>H50+I50</f>
        <v>106000</v>
      </c>
      <c r="H50" s="204">
        <v>106000</v>
      </c>
      <c r="I50" s="203">
        <v>0</v>
      </c>
      <c r="J50" s="204">
        <v>0</v>
      </c>
      <c r="K50" s="193" t="s">
        <v>460</v>
      </c>
    </row>
    <row r="51" spans="1:11" ht="37.5" customHeight="1">
      <c r="A51" s="178"/>
      <c r="B51" s="178"/>
      <c r="C51" s="178"/>
      <c r="D51" s="178"/>
      <c r="E51" s="202" t="s">
        <v>406</v>
      </c>
      <c r="F51" s="202" t="s">
        <v>407</v>
      </c>
      <c r="G51" s="197">
        <f>H51+I51</f>
        <v>1113470</v>
      </c>
      <c r="H51" s="204">
        <v>1113470</v>
      </c>
      <c r="I51" s="203">
        <v>0</v>
      </c>
      <c r="J51" s="204">
        <v>0</v>
      </c>
      <c r="K51" s="193"/>
    </row>
    <row r="52" spans="1:11" ht="36" customHeight="1">
      <c r="A52" s="178"/>
      <c r="B52" s="178"/>
      <c r="C52" s="178"/>
      <c r="D52" s="178"/>
      <c r="E52" s="202" t="s">
        <v>408</v>
      </c>
      <c r="F52" s="202" t="s">
        <v>409</v>
      </c>
      <c r="G52" s="197">
        <f>H52+I52</f>
        <v>105520</v>
      </c>
      <c r="H52" s="204">
        <v>105520</v>
      </c>
      <c r="I52" s="203">
        <v>0</v>
      </c>
      <c r="J52" s="204">
        <v>0</v>
      </c>
      <c r="K52" s="193" t="s">
        <v>461</v>
      </c>
    </row>
    <row r="53" spans="1:11" ht="44.25" customHeight="1">
      <c r="A53" s="178"/>
      <c r="B53" s="178"/>
      <c r="C53" s="178"/>
      <c r="D53" s="178"/>
      <c r="E53" s="202" t="s">
        <v>410</v>
      </c>
      <c r="F53" s="202" t="s">
        <v>411</v>
      </c>
      <c r="G53" s="197">
        <f t="shared" ref="G53:G61" si="5">H53+I53</f>
        <v>61970</v>
      </c>
      <c r="H53" s="204">
        <v>61970</v>
      </c>
      <c r="I53" s="203">
        <v>0</v>
      </c>
      <c r="J53" s="204">
        <v>0</v>
      </c>
      <c r="K53" s="193"/>
    </row>
    <row r="54" spans="1:11" ht="51" hidden="1">
      <c r="A54" s="192">
        <v>3719800</v>
      </c>
      <c r="B54" s="192">
        <v>9800</v>
      </c>
      <c r="C54" s="210" t="s">
        <v>301</v>
      </c>
      <c r="D54" s="202" t="s">
        <v>412</v>
      </c>
      <c r="E54" s="202"/>
      <c r="F54" s="202"/>
      <c r="G54" s="204">
        <f t="shared" si="5"/>
        <v>0</v>
      </c>
      <c r="H54" s="204">
        <f>SUM(H55:H60)</f>
        <v>0</v>
      </c>
      <c r="I54" s="204">
        <f>SUM(I55:I60)</f>
        <v>0</v>
      </c>
      <c r="J54" s="204">
        <f>SUM(J55:J60)</f>
        <v>0</v>
      </c>
      <c r="K54" s="193"/>
    </row>
    <row r="55" spans="1:11" ht="38.25" hidden="1">
      <c r="A55" s="192"/>
      <c r="B55" s="192"/>
      <c r="C55" s="210"/>
      <c r="D55" s="202"/>
      <c r="E55" s="202" t="s">
        <v>398</v>
      </c>
      <c r="F55" s="202" t="s">
        <v>399</v>
      </c>
      <c r="G55" s="204">
        <f t="shared" si="5"/>
        <v>0</v>
      </c>
      <c r="H55" s="204">
        <v>0</v>
      </c>
      <c r="I55" s="203">
        <v>0</v>
      </c>
      <c r="J55" s="204">
        <v>0</v>
      </c>
      <c r="K55" s="193"/>
    </row>
    <row r="56" spans="1:11" s="217" customFormat="1" ht="63.75" hidden="1" customHeight="1">
      <c r="A56" s="215"/>
      <c r="B56" s="215"/>
      <c r="C56" s="210"/>
      <c r="D56" s="207"/>
      <c r="E56" s="207" t="s">
        <v>413</v>
      </c>
      <c r="F56" s="207" t="s">
        <v>414</v>
      </c>
      <c r="G56" s="208">
        <f t="shared" si="5"/>
        <v>0</v>
      </c>
      <c r="H56" s="208">
        <v>0</v>
      </c>
      <c r="I56" s="209">
        <v>0</v>
      </c>
      <c r="J56" s="208">
        <v>0</v>
      </c>
      <c r="K56" s="216"/>
    </row>
    <row r="57" spans="1:11" s="217" customFormat="1" ht="63.75" hidden="1" customHeight="1">
      <c r="A57" s="215"/>
      <c r="B57" s="215"/>
      <c r="C57" s="210"/>
      <c r="D57" s="207"/>
      <c r="E57" s="207" t="s">
        <v>415</v>
      </c>
      <c r="F57" s="207" t="s">
        <v>416</v>
      </c>
      <c r="G57" s="208">
        <f t="shared" si="5"/>
        <v>0</v>
      </c>
      <c r="H57" s="208">
        <v>0</v>
      </c>
      <c r="I57" s="209">
        <v>0</v>
      </c>
      <c r="J57" s="208">
        <v>0</v>
      </c>
      <c r="K57" s="216"/>
    </row>
    <row r="58" spans="1:11" s="217" customFormat="1" ht="51.75" hidden="1" customHeight="1">
      <c r="A58" s="215"/>
      <c r="B58" s="215"/>
      <c r="C58" s="210"/>
      <c r="D58" s="207"/>
      <c r="E58" s="207" t="s">
        <v>417</v>
      </c>
      <c r="F58" s="207" t="s">
        <v>418</v>
      </c>
      <c r="G58" s="208">
        <f t="shared" si="5"/>
        <v>0</v>
      </c>
      <c r="H58" s="208">
        <v>0</v>
      </c>
      <c r="I58" s="209">
        <v>0</v>
      </c>
      <c r="J58" s="208">
        <v>0</v>
      </c>
      <c r="K58" s="216"/>
    </row>
    <row r="59" spans="1:11" s="217" customFormat="1" ht="51" hidden="1">
      <c r="A59" s="215"/>
      <c r="B59" s="215"/>
      <c r="C59" s="210"/>
      <c r="D59" s="207"/>
      <c r="E59" s="207" t="s">
        <v>419</v>
      </c>
      <c r="F59" s="207" t="s">
        <v>420</v>
      </c>
      <c r="G59" s="208">
        <f t="shared" si="5"/>
        <v>0</v>
      </c>
      <c r="H59" s="208">
        <v>0</v>
      </c>
      <c r="I59" s="209">
        <v>0</v>
      </c>
      <c r="J59" s="208">
        <v>0</v>
      </c>
      <c r="K59" s="216"/>
    </row>
    <row r="60" spans="1:11" s="217" customFormat="1" ht="44.25" hidden="1" customHeight="1">
      <c r="A60" s="215"/>
      <c r="B60" s="215"/>
      <c r="C60" s="210"/>
      <c r="D60" s="207"/>
      <c r="E60" s="207" t="s">
        <v>421</v>
      </c>
      <c r="F60" s="207" t="s">
        <v>422</v>
      </c>
      <c r="G60" s="208">
        <f t="shared" si="5"/>
        <v>0</v>
      </c>
      <c r="H60" s="208">
        <v>0</v>
      </c>
      <c r="I60" s="209">
        <v>0</v>
      </c>
      <c r="J60" s="208">
        <v>0</v>
      </c>
      <c r="K60" s="216"/>
    </row>
    <row r="61" spans="1:11" s="217" customFormat="1" ht="89.25" hidden="1" customHeight="1">
      <c r="A61" s="215">
        <v>3719820</v>
      </c>
      <c r="B61" s="215">
        <v>9820</v>
      </c>
      <c r="C61" s="210" t="s">
        <v>301</v>
      </c>
      <c r="D61" s="207" t="s">
        <v>423</v>
      </c>
      <c r="E61" s="207" t="s">
        <v>424</v>
      </c>
      <c r="F61" s="207" t="s">
        <v>425</v>
      </c>
      <c r="G61" s="208">
        <f t="shared" si="5"/>
        <v>0</v>
      </c>
      <c r="H61" s="208">
        <v>0</v>
      </c>
      <c r="I61" s="209">
        <v>0</v>
      </c>
      <c r="J61" s="208">
        <v>0</v>
      </c>
      <c r="K61" s="216"/>
    </row>
    <row r="62" spans="1:11">
      <c r="A62" s="178" t="s">
        <v>426</v>
      </c>
      <c r="B62" s="178" t="s">
        <v>426</v>
      </c>
      <c r="C62" s="178" t="s">
        <v>426</v>
      </c>
      <c r="D62" s="196" t="s">
        <v>349</v>
      </c>
      <c r="E62" s="178" t="s">
        <v>426</v>
      </c>
      <c r="F62" s="178" t="s">
        <v>426</v>
      </c>
      <c r="G62" s="197">
        <f>G45+G13</f>
        <v>8773839</v>
      </c>
      <c r="H62" s="197">
        <f>H45+H13</f>
        <v>8708839</v>
      </c>
      <c r="I62" s="197">
        <f>I45+I13</f>
        <v>65000</v>
      </c>
      <c r="J62" s="197">
        <f>J45+J13</f>
        <v>50000</v>
      </c>
      <c r="K62" s="214">
        <f>I62-J62</f>
        <v>15000</v>
      </c>
    </row>
    <row r="63" spans="1:11" s="191" customFormat="1">
      <c r="A63" s="218"/>
      <c r="B63" s="218"/>
      <c r="C63" s="218"/>
      <c r="D63" s="218"/>
      <c r="E63" s="218"/>
      <c r="F63" s="218"/>
      <c r="G63" s="219"/>
      <c r="H63" s="218"/>
      <c r="I63" s="218"/>
    </row>
    <row r="64" spans="1:11" s="191" customFormat="1">
      <c r="A64" s="218"/>
      <c r="B64" s="218"/>
      <c r="C64" s="218"/>
      <c r="D64" s="218"/>
      <c r="E64" s="218"/>
      <c r="F64" s="218"/>
      <c r="G64" s="219"/>
      <c r="H64" s="218"/>
      <c r="I64" s="218"/>
    </row>
    <row r="65" spans="4:8" s="220" customFormat="1" ht="30.75" customHeight="1">
      <c r="D65" s="220" t="s">
        <v>304</v>
      </c>
      <c r="E65" s="221"/>
      <c r="F65" s="222"/>
      <c r="G65" s="220" t="s">
        <v>427</v>
      </c>
    </row>
    <row r="72" spans="4:8">
      <c r="H72" s="333">
        <f>H62-8758839</f>
        <v>-50000</v>
      </c>
    </row>
  </sheetData>
  <mergeCells count="24">
    <mergeCell ref="A42:A43"/>
    <mergeCell ref="B42:B43"/>
    <mergeCell ref="C42:C43"/>
    <mergeCell ref="D42:D43"/>
    <mergeCell ref="E42:E43"/>
    <mergeCell ref="F42:F43"/>
    <mergeCell ref="G42:G43"/>
    <mergeCell ref="H42:H43"/>
    <mergeCell ref="I42:J42"/>
    <mergeCell ref="F10:F11"/>
    <mergeCell ref="G10:G11"/>
    <mergeCell ref="H10:H11"/>
    <mergeCell ref="I10:J10"/>
    <mergeCell ref="B9:E9"/>
    <mergeCell ref="A10:A11"/>
    <mergeCell ref="B10:B11"/>
    <mergeCell ref="C10:C11"/>
    <mergeCell ref="D10:D11"/>
    <mergeCell ref="E10:E11"/>
    <mergeCell ref="E8:F8"/>
    <mergeCell ref="I1:J1"/>
    <mergeCell ref="B5:K5"/>
    <mergeCell ref="E7:F7"/>
    <mergeCell ref="F2:J3"/>
  </mergeCells>
  <pageMargins left="0.7" right="0.7" top="0.75" bottom="0.75" header="0.51180555555555496" footer="0.51180555555555496"/>
  <pageSetup paperSize="9" scale="47" firstPageNumber="0" orientation="portrait" horizontalDpi="300" verticalDpi="300" r:id="rId1"/>
  <rowBreaks count="2" manualBreakCount="2">
    <brk id="41" max="9" man="1"/>
    <brk id="6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view="pageBreakPreview" zoomScale="95" zoomScaleNormal="100" zoomScalePageLayoutView="95" workbookViewId="0">
      <selection activeCell="F13" sqref="F13"/>
    </sheetView>
  </sheetViews>
  <sheetFormatPr defaultRowHeight="15"/>
  <cols>
    <col min="1" max="3" width="9.140625" style="191" customWidth="1"/>
    <col min="4" max="4" width="25.85546875" style="191" customWidth="1"/>
    <col min="5" max="5" width="28.28515625" style="191" customWidth="1"/>
    <col min="6" max="6" width="12.42578125" style="191" customWidth="1"/>
    <col min="7" max="7" width="12.140625" style="191" customWidth="1"/>
    <col min="8" max="8" width="11.7109375" style="191" customWidth="1"/>
    <col min="9" max="9" width="10.5703125" style="191" customWidth="1"/>
    <col min="10" max="10" width="10.140625" style="191" customWidth="1"/>
    <col min="11" max="11" width="8.85546875" style="191" customWidth="1"/>
    <col min="12" max="1025" width="9.140625" style="191" customWidth="1"/>
  </cols>
  <sheetData>
    <row r="1" spans="1:10" s="224" customFormat="1" ht="13.5" customHeight="1">
      <c r="A1" s="223"/>
      <c r="B1" s="223"/>
      <c r="C1" s="223"/>
      <c r="E1" s="225"/>
      <c r="F1" s="225"/>
      <c r="G1" s="225"/>
      <c r="I1" s="391" t="s">
        <v>478</v>
      </c>
      <c r="J1" s="391"/>
    </row>
    <row r="2" spans="1:10" s="187" customFormat="1" ht="15" customHeight="1">
      <c r="A2" s="186"/>
      <c r="C2" s="188"/>
      <c r="D2" s="186"/>
      <c r="E2" s="388" t="s">
        <v>471</v>
      </c>
      <c r="F2" s="388"/>
      <c r="G2" s="388"/>
      <c r="H2" s="388"/>
      <c r="I2" s="388"/>
      <c r="J2" s="388"/>
    </row>
    <row r="3" spans="1:10" s="187" customFormat="1" ht="12" customHeight="1">
      <c r="A3" s="186"/>
      <c r="C3" s="189"/>
      <c r="D3" s="189"/>
      <c r="E3" s="388"/>
      <c r="F3" s="388"/>
      <c r="G3" s="388"/>
      <c r="H3" s="388"/>
      <c r="I3" s="388"/>
      <c r="J3" s="388"/>
    </row>
    <row r="4" spans="1:10" s="224" customFormat="1" ht="12" customHeight="1">
      <c r="A4" s="223"/>
      <c r="B4" s="160"/>
      <c r="C4" s="160"/>
      <c r="D4" s="160"/>
      <c r="E4" s="371"/>
      <c r="F4" s="371"/>
      <c r="G4" s="371"/>
      <c r="H4" s="371"/>
      <c r="I4" s="371"/>
    </row>
    <row r="5" spans="1:10" ht="15" customHeight="1">
      <c r="A5" s="392" t="s">
        <v>428</v>
      </c>
      <c r="B5" s="392"/>
      <c r="C5" s="392"/>
      <c r="D5" s="392"/>
      <c r="E5" s="392"/>
      <c r="F5" s="392"/>
      <c r="G5" s="392"/>
      <c r="H5" s="392"/>
      <c r="I5" s="392"/>
    </row>
    <row r="6" spans="1:10">
      <c r="A6" s="392"/>
      <c r="B6" s="392"/>
      <c r="C6" s="392"/>
      <c r="D6" s="392"/>
      <c r="E6" s="392"/>
      <c r="F6" s="392"/>
      <c r="G6" s="392"/>
      <c r="H6" s="392"/>
      <c r="I6" s="392"/>
    </row>
    <row r="7" spans="1:10" ht="6.75" customHeight="1">
      <c r="A7" s="392"/>
      <c r="B7" s="392"/>
      <c r="C7" s="392"/>
      <c r="D7" s="392"/>
      <c r="E7" s="392"/>
      <c r="F7" s="392"/>
      <c r="G7" s="392"/>
      <c r="H7" s="392"/>
      <c r="I7" s="392"/>
    </row>
    <row r="8" spans="1:10">
      <c r="D8" s="395" t="s">
        <v>462</v>
      </c>
      <c r="E8" s="395"/>
      <c r="F8" s="395"/>
      <c r="G8" s="395"/>
    </row>
    <row r="9" spans="1:10" ht="17.25" customHeight="1">
      <c r="H9" s="226"/>
      <c r="I9" s="226" t="s">
        <v>5</v>
      </c>
    </row>
    <row r="10" spans="1:10" s="108" customFormat="1" ht="17.100000000000001" customHeight="1">
      <c r="A10" s="393" t="s">
        <v>348</v>
      </c>
      <c r="B10" s="393" t="s">
        <v>173</v>
      </c>
      <c r="C10" s="393" t="s">
        <v>174</v>
      </c>
      <c r="D10" s="393" t="s">
        <v>429</v>
      </c>
      <c r="E10" s="393" t="s">
        <v>430</v>
      </c>
      <c r="F10" s="393" t="s">
        <v>8</v>
      </c>
      <c r="G10" s="393" t="s">
        <v>162</v>
      </c>
      <c r="H10" s="393" t="s">
        <v>10</v>
      </c>
      <c r="I10" s="393"/>
    </row>
    <row r="11" spans="1:10" s="108" customFormat="1" ht="87" customHeight="1">
      <c r="A11" s="393"/>
      <c r="B11" s="393"/>
      <c r="C11" s="393"/>
      <c r="D11" s="393"/>
      <c r="E11" s="393"/>
      <c r="F11" s="393"/>
      <c r="G11" s="393"/>
      <c r="H11" s="227" t="s">
        <v>11</v>
      </c>
      <c r="I11" s="105" t="s">
        <v>180</v>
      </c>
    </row>
    <row r="12" spans="1:10" s="108" customFormat="1" ht="12" customHeight="1">
      <c r="A12" s="105" t="s">
        <v>13</v>
      </c>
      <c r="B12" s="105" t="s">
        <v>14</v>
      </c>
      <c r="C12" s="105" t="s">
        <v>15</v>
      </c>
      <c r="D12" s="105" t="s">
        <v>16</v>
      </c>
      <c r="E12" s="228" t="s">
        <v>17</v>
      </c>
      <c r="F12" s="229" t="s">
        <v>355</v>
      </c>
      <c r="G12" s="229" t="s">
        <v>356</v>
      </c>
      <c r="H12" s="230" t="s">
        <v>357</v>
      </c>
      <c r="I12" s="228" t="s">
        <v>358</v>
      </c>
    </row>
    <row r="13" spans="1:10" s="142" customFormat="1" ht="28.5" customHeight="1">
      <c r="A13" s="127" t="s">
        <v>183</v>
      </c>
      <c r="B13" s="127"/>
      <c r="C13" s="127"/>
      <c r="D13" s="231" t="s">
        <v>184</v>
      </c>
      <c r="E13" s="396"/>
      <c r="F13" s="397">
        <f>G13+H13</f>
        <v>805857</v>
      </c>
      <c r="G13" s="397">
        <f t="shared" ref="G13:I14" si="0">G14</f>
        <v>805857</v>
      </c>
      <c r="H13" s="398">
        <f t="shared" si="0"/>
        <v>0</v>
      </c>
      <c r="I13" s="398">
        <f t="shared" si="0"/>
        <v>0</v>
      </c>
    </row>
    <row r="14" spans="1:10" s="142" customFormat="1" ht="29.25" customHeight="1">
      <c r="A14" s="127" t="s">
        <v>185</v>
      </c>
      <c r="B14" s="127"/>
      <c r="C14" s="127"/>
      <c r="D14" s="231" t="s">
        <v>184</v>
      </c>
      <c r="E14" s="396"/>
      <c r="F14" s="397">
        <f>G14+H14</f>
        <v>805857</v>
      </c>
      <c r="G14" s="397">
        <f t="shared" si="0"/>
        <v>805857</v>
      </c>
      <c r="H14" s="398">
        <f t="shared" si="0"/>
        <v>0</v>
      </c>
      <c r="I14" s="398">
        <f t="shared" si="0"/>
        <v>0</v>
      </c>
    </row>
    <row r="15" spans="1:10" s="241" customFormat="1" ht="33.75">
      <c r="A15" s="235" t="s">
        <v>207</v>
      </c>
      <c r="B15" s="236">
        <v>1160</v>
      </c>
      <c r="C15" s="235" t="s">
        <v>208</v>
      </c>
      <c r="D15" s="237" t="s">
        <v>209</v>
      </c>
      <c r="E15" s="238" t="s">
        <v>431</v>
      </c>
      <c r="F15" s="239">
        <f>G15+H15</f>
        <v>805857</v>
      </c>
      <c r="G15" s="239">
        <f>G16+G17</f>
        <v>805857</v>
      </c>
      <c r="H15" s="240">
        <f>H16+H17</f>
        <v>0</v>
      </c>
      <c r="I15" s="240">
        <f>I16+I17</f>
        <v>0</v>
      </c>
    </row>
    <row r="16" spans="1:10" s="108" customFormat="1" ht="22.5">
      <c r="A16" s="235"/>
      <c r="B16" s="236"/>
      <c r="C16" s="235"/>
      <c r="D16" s="242" t="s">
        <v>197</v>
      </c>
      <c r="E16" s="232"/>
      <c r="F16" s="233">
        <f>G16</f>
        <v>265000</v>
      </c>
      <c r="G16" s="233">
        <v>265000</v>
      </c>
      <c r="H16" s="234">
        <v>0</v>
      </c>
      <c r="I16" s="234">
        <v>0</v>
      </c>
    </row>
    <row r="17" spans="1:9" s="108" customFormat="1" ht="28.5" customHeight="1">
      <c r="A17" s="235"/>
      <c r="B17" s="236"/>
      <c r="C17" s="235"/>
      <c r="D17" s="242" t="s">
        <v>210</v>
      </c>
      <c r="E17" s="232"/>
      <c r="F17" s="233">
        <f>G17</f>
        <v>540857</v>
      </c>
      <c r="G17" s="233">
        <f>105357+120500+225000+90000</f>
        <v>540857</v>
      </c>
      <c r="H17" s="234">
        <v>0</v>
      </c>
      <c r="I17" s="234">
        <v>0</v>
      </c>
    </row>
    <row r="18" spans="1:9" s="402" customFormat="1" ht="36.75" customHeight="1">
      <c r="A18" s="243" t="s">
        <v>296</v>
      </c>
      <c r="B18" s="244"/>
      <c r="C18" s="245"/>
      <c r="D18" s="246" t="s">
        <v>297</v>
      </c>
      <c r="E18" s="399"/>
      <c r="F18" s="400">
        <f>F19</f>
        <v>1113470</v>
      </c>
      <c r="G18" s="400">
        <f>G19</f>
        <v>1113470</v>
      </c>
      <c r="H18" s="401">
        <f>H19</f>
        <v>0</v>
      </c>
      <c r="I18" s="401">
        <f>I19</f>
        <v>0</v>
      </c>
    </row>
    <row r="19" spans="1:9" s="142" customFormat="1" ht="31.5">
      <c r="A19" s="247" t="s">
        <v>298</v>
      </c>
      <c r="B19" s="248"/>
      <c r="C19" s="127"/>
      <c r="D19" s="249" t="s">
        <v>297</v>
      </c>
      <c r="E19" s="396"/>
      <c r="F19" s="397">
        <f>G19+H19</f>
        <v>1113470</v>
      </c>
      <c r="G19" s="397">
        <f>G20</f>
        <v>1113470</v>
      </c>
      <c r="H19" s="398">
        <f>H20</f>
        <v>0</v>
      </c>
      <c r="I19" s="398">
        <f>I20</f>
        <v>0</v>
      </c>
    </row>
    <row r="20" spans="1:9" s="241" customFormat="1" ht="33.75">
      <c r="A20" s="250">
        <v>3719770</v>
      </c>
      <c r="B20" s="250" t="s">
        <v>300</v>
      </c>
      <c r="C20" s="250" t="s">
        <v>301</v>
      </c>
      <c r="D20" s="251" t="s">
        <v>302</v>
      </c>
      <c r="E20" s="238" t="s">
        <v>432</v>
      </c>
      <c r="F20" s="239">
        <f>G20+H20</f>
        <v>1113470</v>
      </c>
      <c r="G20" s="239">
        <v>1113470</v>
      </c>
      <c r="H20" s="240">
        <v>0</v>
      </c>
      <c r="I20" s="240">
        <v>0</v>
      </c>
    </row>
    <row r="21" spans="1:9" s="108" customFormat="1" ht="11.25">
      <c r="F21" s="252"/>
      <c r="G21" s="252"/>
      <c r="H21" s="252"/>
      <c r="I21" s="252"/>
    </row>
    <row r="22" spans="1:9" s="108" customFormat="1" ht="11.25">
      <c r="F22" s="252"/>
      <c r="G22" s="252"/>
      <c r="H22" s="252"/>
      <c r="I22" s="252"/>
    </row>
    <row r="23" spans="1:9" s="108" customFormat="1" ht="11.25">
      <c r="F23" s="252"/>
      <c r="G23" s="252"/>
      <c r="H23" s="252"/>
      <c r="I23" s="252"/>
    </row>
    <row r="24" spans="1:9" s="108" customFormat="1" ht="11.25">
      <c r="F24" s="252"/>
      <c r="G24" s="252"/>
      <c r="H24" s="252"/>
      <c r="I24" s="252"/>
    </row>
    <row r="25" spans="1:9" s="108" customFormat="1" ht="11.25">
      <c r="F25" s="252"/>
      <c r="G25" s="252"/>
      <c r="H25" s="252"/>
      <c r="I25" s="252"/>
    </row>
    <row r="26" spans="1:9" ht="15" customHeight="1">
      <c r="A26" s="253"/>
      <c r="C26" s="253"/>
      <c r="D26" s="254" t="s">
        <v>304</v>
      </c>
      <c r="E26" s="253"/>
      <c r="F26" s="394" t="s">
        <v>158</v>
      </c>
      <c r="G26" s="394"/>
      <c r="H26" s="394"/>
      <c r="I26" s="255"/>
    </row>
  </sheetData>
  <mergeCells count="14">
    <mergeCell ref="F26:H26"/>
    <mergeCell ref="D8:G8"/>
    <mergeCell ref="A10:A11"/>
    <mergeCell ref="B10:B11"/>
    <mergeCell ref="C10:C11"/>
    <mergeCell ref="D10:D11"/>
    <mergeCell ref="E10:E11"/>
    <mergeCell ref="F10:F11"/>
    <mergeCell ref="G10:G11"/>
    <mergeCell ref="I1:J1"/>
    <mergeCell ref="E4:I4"/>
    <mergeCell ref="A5:I7"/>
    <mergeCell ref="E2:J3"/>
    <mergeCell ref="H10:I10"/>
  </mergeCells>
  <pageMargins left="0.7" right="0.7" top="0.75" bottom="0.75" header="0.51180555555555496" footer="0.51180555555555496"/>
  <pageSetup paperSize="9" scale="88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додаток 1 </vt:lpstr>
      <vt:lpstr>додаток 2</vt:lpstr>
      <vt:lpstr>додаток 3</vt:lpstr>
      <vt:lpstr>Додаток4</vt:lpstr>
      <vt:lpstr>додаток 5</vt:lpstr>
      <vt:lpstr>додаток 6</vt:lpstr>
      <vt:lpstr>Лист2</vt:lpstr>
      <vt:lpstr>'додаток 1 '!Область_печати</vt:lpstr>
      <vt:lpstr>'додаток 2'!Область_печати</vt:lpstr>
      <vt:lpstr>'додаток 3'!Область_печати</vt:lpstr>
      <vt:lpstr>'додаток 5'!Область_печати</vt:lpstr>
      <vt:lpstr>'додаток 6'!Область_печати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2022-12-26T10:09:51Z</cp:lastPrinted>
  <dcterms:created xsi:type="dcterms:W3CDTF">2006-09-16T00:00:00Z</dcterms:created>
  <dcterms:modified xsi:type="dcterms:W3CDTF">2022-12-26T13:48:56Z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