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16635" windowHeight="12285" tabRatio="500"/>
  </bookViews>
  <sheets>
    <sheet name="додаток 5" sheetId="6" r:id="rId1"/>
    <sheet name="Лист2" sheetId="8" r:id="rId2"/>
  </sheets>
  <definedNames>
    <definedName name="_xlnm.Print_Area" localSheetId="0">'додаток 5'!$A$1:$J$101</definedName>
  </definedNames>
  <calcPr calcId="145621"/>
</workbook>
</file>

<file path=xl/calcChain.xml><?xml version="1.0" encoding="utf-8"?>
<calcChain xmlns="http://schemas.openxmlformats.org/spreadsheetml/2006/main">
  <c r="I59" i="6" l="1"/>
  <c r="G62" i="6" l="1"/>
  <c r="H56" i="6" l="1"/>
  <c r="I58" i="6"/>
  <c r="J58" i="6" s="1"/>
  <c r="G70" i="6" l="1"/>
  <c r="H40" i="6"/>
  <c r="I40" i="6"/>
  <c r="J40" i="6"/>
  <c r="I38" i="6"/>
  <c r="J38" i="6"/>
  <c r="I17" i="6"/>
  <c r="J17" i="6"/>
  <c r="H15" i="6"/>
  <c r="I15" i="6"/>
  <c r="J15" i="6"/>
  <c r="G104" i="6"/>
  <c r="H29" i="6" l="1"/>
  <c r="I57" i="6"/>
  <c r="J75" i="6"/>
  <c r="I75" i="6"/>
  <c r="H75" i="6"/>
  <c r="H52" i="6"/>
  <c r="G37" i="6"/>
  <c r="F37" i="6"/>
  <c r="E37" i="6"/>
  <c r="I32" i="6"/>
  <c r="I20" i="6" s="1"/>
  <c r="J32" i="6"/>
  <c r="J20" i="6" s="1"/>
  <c r="H33" i="6"/>
  <c r="G33" i="6" s="1"/>
  <c r="E33" i="6"/>
  <c r="G28" i="6"/>
  <c r="H32" i="6" l="1"/>
  <c r="G32" i="6" s="1"/>
  <c r="I43" i="6" l="1"/>
  <c r="J43" i="6"/>
  <c r="G45" i="6"/>
  <c r="F94" i="6" l="1"/>
  <c r="E94" i="6"/>
  <c r="H18" i="6" l="1"/>
  <c r="H39" i="6"/>
  <c r="H38" i="6" s="1"/>
  <c r="H44" i="6"/>
  <c r="G79" i="6"/>
  <c r="H96" i="6"/>
  <c r="G95" i="6"/>
  <c r="H57" i="6"/>
  <c r="G57" i="6" s="1"/>
  <c r="G58" i="6"/>
  <c r="G59" i="6"/>
  <c r="J59" i="6"/>
  <c r="J57" i="6" s="1"/>
  <c r="F59" i="6"/>
  <c r="E59" i="6"/>
  <c r="F58" i="6"/>
  <c r="E58" i="6"/>
  <c r="G30" i="6"/>
  <c r="F76" i="6" l="1"/>
  <c r="E76" i="6" l="1"/>
  <c r="F75" i="6" l="1"/>
  <c r="E75" i="6"/>
  <c r="E25" i="6"/>
  <c r="E26" i="6" s="1"/>
  <c r="E29" i="6" s="1"/>
  <c r="E19" i="6"/>
  <c r="F19" i="6"/>
  <c r="H74" i="6" l="1"/>
  <c r="G69" i="6"/>
  <c r="I67" i="6"/>
  <c r="I61" i="6" s="1"/>
  <c r="J67" i="6"/>
  <c r="H68" i="6"/>
  <c r="G68" i="6" s="1"/>
  <c r="J55" i="6"/>
  <c r="I55" i="6"/>
  <c r="G55" i="6" l="1"/>
  <c r="I53" i="6"/>
  <c r="H67" i="6"/>
  <c r="H61" i="6" s="1"/>
  <c r="H27" i="6"/>
  <c r="G67" i="6" l="1"/>
  <c r="G78" i="6" l="1"/>
  <c r="G97" i="6" l="1"/>
  <c r="G96" i="6"/>
  <c r="G94" i="6"/>
  <c r="H92" i="6"/>
  <c r="G93" i="6" l="1"/>
  <c r="J92" i="6"/>
  <c r="I92" i="6"/>
  <c r="G92" i="6" s="1"/>
  <c r="H54" i="6" l="1"/>
  <c r="H53" i="6" s="1"/>
  <c r="H46" i="6"/>
  <c r="H43" i="6" s="1"/>
  <c r="G43" i="6" s="1"/>
  <c r="H31" i="6" l="1"/>
  <c r="H20" i="6" s="1"/>
  <c r="H19" i="6"/>
  <c r="H17" i="6" s="1"/>
  <c r="F25" i="6" l="1"/>
  <c r="F26" i="6" l="1"/>
  <c r="G21" i="6"/>
  <c r="F29" i="6" l="1"/>
  <c r="F33" i="6"/>
  <c r="J63" i="6"/>
  <c r="G63" i="6"/>
  <c r="G61" i="6" s="1"/>
  <c r="J62" i="6" l="1"/>
  <c r="J61" i="6" s="1"/>
  <c r="G88" i="6"/>
  <c r="G87" i="6"/>
  <c r="G86" i="6"/>
  <c r="G85" i="6"/>
  <c r="G84" i="6"/>
  <c r="G83" i="6"/>
  <c r="G82" i="6"/>
  <c r="J81" i="6"/>
  <c r="I81" i="6"/>
  <c r="H81" i="6"/>
  <c r="G80" i="6"/>
  <c r="G77" i="6"/>
  <c r="G76" i="6"/>
  <c r="G75" i="6"/>
  <c r="J74" i="6"/>
  <c r="J73" i="6" s="1"/>
  <c r="J72" i="6" s="1"/>
  <c r="J71" i="6" s="1"/>
  <c r="I74" i="6"/>
  <c r="H73" i="6"/>
  <c r="H72" i="6" s="1"/>
  <c r="H71" i="6" s="1"/>
  <c r="G60" i="6"/>
  <c r="J53" i="6"/>
  <c r="G56" i="6"/>
  <c r="G54" i="6"/>
  <c r="G52" i="6"/>
  <c r="G48" i="6"/>
  <c r="J47" i="6"/>
  <c r="J42" i="6" s="1"/>
  <c r="I47" i="6"/>
  <c r="I42" i="6" s="1"/>
  <c r="I14" i="6" s="1"/>
  <c r="H47" i="6"/>
  <c r="H42" i="6" s="1"/>
  <c r="H14" i="6" s="1"/>
  <c r="G46" i="6"/>
  <c r="G44" i="6"/>
  <c r="G41" i="6"/>
  <c r="G40" i="6" s="1"/>
  <c r="G39" i="6"/>
  <c r="G38" i="6" s="1"/>
  <c r="G31" i="6"/>
  <c r="G29" i="6"/>
  <c r="G27" i="6"/>
  <c r="G26" i="6"/>
  <c r="G25" i="6"/>
  <c r="G19" i="6"/>
  <c r="G18" i="6"/>
  <c r="G16" i="6"/>
  <c r="G15" i="6" s="1"/>
  <c r="G14" i="6" l="1"/>
  <c r="J14" i="6"/>
  <c r="J13" i="6" s="1"/>
  <c r="G53" i="6"/>
  <c r="G20" i="6"/>
  <c r="G17" i="6"/>
  <c r="I13" i="6"/>
  <c r="I73" i="6"/>
  <c r="I72" i="6" s="1"/>
  <c r="I71" i="6" s="1"/>
  <c r="G74" i="6"/>
  <c r="G73" i="6" s="1"/>
  <c r="G72" i="6" s="1"/>
  <c r="G71" i="6" s="1"/>
  <c r="G81" i="6"/>
  <c r="G47" i="6"/>
  <c r="I98" i="6" l="1"/>
  <c r="I106" i="6" s="1"/>
  <c r="J98" i="6"/>
  <c r="J106" i="6" s="1"/>
  <c r="G42" i="6"/>
  <c r="H13" i="6"/>
  <c r="H98" i="6" s="1"/>
  <c r="G13" i="6"/>
  <c r="G98" i="6" s="1"/>
  <c r="H108" i="6" l="1"/>
  <c r="H106" i="6"/>
  <c r="K98" i="6"/>
  <c r="G106" i="6"/>
</calcChain>
</file>

<file path=xl/sharedStrings.xml><?xml version="1.0" encoding="utf-8"?>
<sst xmlns="http://schemas.openxmlformats.org/spreadsheetml/2006/main" count="340" uniqueCount="209">
  <si>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</si>
  <si>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</si>
  <si>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</si>
  <si>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</si>
  <si>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</si>
  <si>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</si>
  <si>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</si>
  <si>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</si>
  <si>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</si>
  <si>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</si>
  <si>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</si>
  <si>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</si>
  <si>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</si>
  <si>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</si>
  <si>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</si>
  <si>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</si>
  <si>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</si>
  <si>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</si>
  <si>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</si>
  <si>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</si>
  <si>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</si>
  <si>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</si>
  <si>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</si>
  <si>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</si>
  <si>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</si>
  <si>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</si>
  <si>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</si>
  <si>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</si>
  <si>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</si>
  <si>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</si>
  <si>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</si>
  <si>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</si>
  <si>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</si>
  <si>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</si>
  <si>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</si>
  <si>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</si>
  <si>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</si>
  <si>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</si>
  <si>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</si>
  <si>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</si>
  <si>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</si>
  <si>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</si>
  <si>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</si>
  <si>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</si>
  <si>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</si>
  <si>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</si>
  <si>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</si>
  <si>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</si>
  <si>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</si>
  <si>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</si>
  <si>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</si>
  <si>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</si>
  <si>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</si>
  <si>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</si>
  <si>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</si>
  <si>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</si>
  <si>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</si>
  <si>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</si>
  <si>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</si>
  <si>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</si>
  <si>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</si>
  <si>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</si>
  <si>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</si>
  <si>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</si>
  <si>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</si>
  <si>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</si>
  <si>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</si>
  <si>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</si>
  <si>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</si>
  <si>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</si>
  <si>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</si>
  <si>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</si>
  <si>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</si>
  <si>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</si>
  <si>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</si>
  <si>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</si>
  <si>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</si>
  <si>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</si>
  <si>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</si>
  <si>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</si>
  <si>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</si>
  <si>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</si>
  <si>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</si>
  <si>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</si>
  <si>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</si>
  <si>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</si>
  <si>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</si>
  <si>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</si>
  <si>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</si>
  <si>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</si>
  <si>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</si>
  <si>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</si>
  <si>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</si>
  <si>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</si>
  <si>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</si>
  <si>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</si>
  <si>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</si>
  <si>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</si>
  <si>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</si>
  <si>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</si>
  <si>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</si>
  <si>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</si>
  <si>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</si>
  <si>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</si>
  <si>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</si>
  <si>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</si>
  <si>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</si>
  <si>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</si>
  <si>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</si>
  <si>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</si>
  <si>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</si>
  <si>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</si>
  <si>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</si>
  <si>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</si>
  <si>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</si>
  <si>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</si>
  <si>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</si>
  <si>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</si>
  <si>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</si>
  <si>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</si>
  <si>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</si>
  <si>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</si>
  <si>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</si>
  <si>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</si>
  <si>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</si>
  <si>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</si>
  <si>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</si>
  <si>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</si>
  <si>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</si>
  <si>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</si>
  <si>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</si>
  <si>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</si>
  <si>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</si>
  <si>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</si>
  <si>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</si>
  <si>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</si>
  <si>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</si>
  <si>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</si>
  <si>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</si>
  <si>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</si>
  <si>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</si>
  <si>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</si>
  <si>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</si>
  <si>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</si>
  <si>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</si>
  <si>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</si>
  <si>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</si>
  <si>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</si>
  <si>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</si>
  <si>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Програма розвитку охорони здоров’я   Білозірської сільської територіальної громади на 2021-2025 роки (зі зсінами)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</si>
  <si>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</si>
  <si>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</si>
  <si>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</si>
  <si>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</si>
  <si>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</si>
  <si>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</si>
  <si>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</si>
  <si>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</si>
  <si>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</si>
  <si>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</si>
  <si>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</si>
  <si>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</si>
  <si>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</si>
  <si>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</si>
  <si>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</si>
  <si>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</si>
  <si>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</si>
  <si>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</si>
  <si>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</si>
  <si>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</si>
  <si>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</si>
  <si>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</si>
  <si>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</si>
  <si>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</si>
  <si>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</si>
  <si>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</si>
  <si>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</si>
  <si>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</si>
  <si>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</si>
  <si>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</si>
  <si>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</si>
  <si>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</si>
  <si>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</si>
  <si>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</si>
  <si>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</si>
  <si>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</si>
  <si>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</si>
  <si>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</si>
  <si>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</si>
  <si>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</si>
  <si>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</si>
  <si>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</si>
  <si>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</si>
  <si>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</si>
  <si>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</si>
  <si>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</si>
  <si>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</si>
  <si>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</si>
  <si>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</si>
  <si>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</si>
  <si>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</si>
  <si>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</si>
  <si>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(в редакції рішення сесії  від 07.07.2023 р.№ 53-2/VIII)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</si>
  <si>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</si>
  <si>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</si>
  <si>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</si>
  <si>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Програма підтримки регіонів, найбільш постраждалих внаслідок збройної агресії російської федерації на 2023-2025 роки</t>
  </si>
  <si>
    <t>Програма  «Забезпечення пожежної безпеки у Білозірській ТГ на 2021-2025 роки» (зі змінами)</t>
  </si>
  <si>
    <t>рішення сільської ради від 07.07.2023 № 53-4/VIII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</si>
</sst>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8" fillId="0" borderId="1" xfId="0" applyFont="1" applyBorder="1" applyAlignment="1" applyProtection="1">
      <alignment vertical="center" wrapText="1"/>
    </xf>
    <xf numFmtId="0" fontId="18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8"/>
  <sheetViews>
    <sheetView tabSelected="1" view="pageBreakPreview" topLeftCell="A89" zoomScale="115" zoomScaleNormal="100" zoomScaleSheetLayoutView="115" zoomScalePageLayoutView="95" workbookViewId="0">
      <selection activeCell="I58" sqref="I58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29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16" t="s">
        <v>185</v>
      </c>
      <c r="J1" s="116"/>
      <c r="K1" s="9"/>
    </row>
    <row r="2" spans="1:12" s="11" customFormat="1" ht="15" customHeight="1" x14ac:dyDescent="0.2">
      <c r="A2" s="10"/>
      <c r="B2" s="10"/>
      <c r="D2" s="12"/>
      <c r="E2" s="12"/>
      <c r="F2" s="119" t="s">
        <v>190</v>
      </c>
      <c r="G2" s="119"/>
      <c r="H2" s="119"/>
      <c r="I2" s="119"/>
      <c r="J2" s="119"/>
      <c r="K2" s="12"/>
    </row>
    <row r="3" spans="1:12" s="11" customFormat="1" ht="12" customHeight="1" x14ac:dyDescent="0.2">
      <c r="A3" s="10"/>
      <c r="B3" s="10"/>
      <c r="D3" s="13"/>
      <c r="E3" s="13"/>
      <c r="F3" s="119"/>
      <c r="G3" s="119"/>
      <c r="H3" s="119"/>
      <c r="I3" s="119"/>
      <c r="J3" s="119"/>
      <c r="K3" s="13"/>
    </row>
    <row r="4" spans="1:12" s="11" customFormat="1" ht="15" customHeight="1" x14ac:dyDescent="0.2">
      <c r="A4" s="10"/>
      <c r="B4" s="10"/>
      <c r="D4" s="13"/>
      <c r="E4" s="13"/>
      <c r="F4" s="120" t="s">
        <v>202</v>
      </c>
      <c r="G4" s="120"/>
      <c r="H4" s="120"/>
      <c r="I4" s="120"/>
      <c r="J4" s="120"/>
      <c r="K4" s="13"/>
    </row>
    <row r="5" spans="1:12" s="54" customFormat="1" ht="20.100000000000001" customHeight="1" x14ac:dyDescent="0.3">
      <c r="A5" s="53"/>
      <c r="B5" s="117" t="s">
        <v>78</v>
      </c>
      <c r="C5" s="117"/>
      <c r="D5" s="117"/>
      <c r="E5" s="117"/>
      <c r="F5" s="117"/>
      <c r="G5" s="117"/>
      <c r="H5" s="117"/>
      <c r="I5" s="117"/>
      <c r="J5" s="117"/>
      <c r="K5" s="117"/>
      <c r="L5" s="53"/>
    </row>
    <row r="6" spans="1:12" s="54" customFormat="1" ht="11.1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54" customFormat="1" ht="20.25" customHeight="1" x14ac:dyDescent="0.3">
      <c r="A7" s="53"/>
      <c r="B7" s="55"/>
      <c r="C7" s="55"/>
      <c r="D7" s="55"/>
      <c r="E7" s="118">
        <v>2350100000</v>
      </c>
      <c r="F7" s="118"/>
      <c r="G7" s="55"/>
      <c r="H7" s="55"/>
      <c r="I7" s="53"/>
      <c r="J7" s="53"/>
      <c r="K7" s="53"/>
      <c r="L7" s="53"/>
    </row>
    <row r="8" spans="1:12" s="54" customFormat="1" ht="12" customHeight="1" x14ac:dyDescent="0.3">
      <c r="A8" s="53"/>
      <c r="B8" s="55"/>
      <c r="C8" s="55"/>
      <c r="D8" s="55"/>
      <c r="E8" s="115" t="s">
        <v>0</v>
      </c>
      <c r="F8" s="115"/>
      <c r="G8" s="53"/>
      <c r="H8" s="53"/>
      <c r="I8" s="53"/>
      <c r="J8" s="53"/>
      <c r="K8" s="53"/>
      <c r="L8" s="53"/>
    </row>
    <row r="9" spans="1:12" s="15" customFormat="1" ht="14.1" customHeight="1" x14ac:dyDescent="0.25">
      <c r="A9" s="14"/>
      <c r="B9" s="114"/>
      <c r="C9" s="114"/>
      <c r="D9" s="114"/>
      <c r="E9" s="114"/>
      <c r="F9" s="14"/>
      <c r="G9" s="14"/>
      <c r="H9" s="14"/>
      <c r="I9" s="14"/>
      <c r="J9" s="14" t="s">
        <v>79</v>
      </c>
      <c r="K9" s="14"/>
      <c r="L9" s="14"/>
    </row>
    <row r="10" spans="1:12" ht="27.75" customHeight="1" x14ac:dyDescent="0.25">
      <c r="A10" s="113" t="s">
        <v>76</v>
      </c>
      <c r="B10" s="113" t="s">
        <v>11</v>
      </c>
      <c r="C10" s="113" t="s">
        <v>12</v>
      </c>
      <c r="D10" s="113" t="s">
        <v>80</v>
      </c>
      <c r="E10" s="113" t="s">
        <v>81</v>
      </c>
      <c r="F10" s="113" t="s">
        <v>82</v>
      </c>
      <c r="G10" s="113" t="s">
        <v>1</v>
      </c>
      <c r="H10" s="113" t="s">
        <v>10</v>
      </c>
      <c r="I10" s="113" t="s">
        <v>2</v>
      </c>
      <c r="J10" s="113"/>
      <c r="K10" s="17"/>
    </row>
    <row r="11" spans="1:12" ht="128.2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83</v>
      </c>
      <c r="H12" s="16" t="s">
        <v>84</v>
      </c>
      <c r="I12" s="18" t="s">
        <v>85</v>
      </c>
      <c r="J12" s="19" t="s">
        <v>86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6"/>
      <c r="G13" s="21">
        <f>G14</f>
        <v>17080399</v>
      </c>
      <c r="H13" s="21">
        <f>H14</f>
        <v>13279879</v>
      </c>
      <c r="I13" s="22">
        <f>I14</f>
        <v>3800520</v>
      </c>
      <c r="J13" s="21">
        <f>J14</f>
        <v>3785520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6"/>
      <c r="G14" s="21">
        <f t="shared" ref="G14:G32" si="0">H14+I14</f>
        <v>17080399</v>
      </c>
      <c r="H14" s="21">
        <f>H15+H17+H20+H38+H40+H42+H53+H61</f>
        <v>13279879</v>
      </c>
      <c r="I14" s="21">
        <f>I15+I17+I20+I38+I40+I42+I53+I61</f>
        <v>3800520</v>
      </c>
      <c r="J14" s="21">
        <f>J15+J17+J20+J38+J40+J42+J53+J61</f>
        <v>3785520</v>
      </c>
      <c r="K14" s="17"/>
    </row>
    <row r="15" spans="1:12" s="94" customFormat="1" ht="24.75" customHeight="1" x14ac:dyDescent="0.2">
      <c r="A15" s="89" t="s">
        <v>191</v>
      </c>
      <c r="B15" s="89" t="s">
        <v>192</v>
      </c>
      <c r="C15" s="89" t="s">
        <v>191</v>
      </c>
      <c r="D15" s="90" t="s">
        <v>193</v>
      </c>
      <c r="E15" s="91"/>
      <c r="F15" s="99"/>
      <c r="G15" s="92">
        <f>G16</f>
        <v>17000</v>
      </c>
      <c r="H15" s="92">
        <f t="shared" ref="H15:J15" si="1">H16</f>
        <v>17000</v>
      </c>
      <c r="I15" s="92">
        <f t="shared" si="1"/>
        <v>0</v>
      </c>
      <c r="J15" s="92">
        <f t="shared" si="1"/>
        <v>0</v>
      </c>
      <c r="K15" s="93"/>
    </row>
    <row r="16" spans="1:12" ht="49.5" customHeight="1" x14ac:dyDescent="0.25">
      <c r="A16" s="69" t="s">
        <v>87</v>
      </c>
      <c r="B16" s="69" t="s">
        <v>73</v>
      </c>
      <c r="C16" s="18" t="s">
        <v>69</v>
      </c>
      <c r="D16" s="23" t="s">
        <v>88</v>
      </c>
      <c r="E16" s="24" t="s">
        <v>89</v>
      </c>
      <c r="F16" s="100" t="s">
        <v>180</v>
      </c>
      <c r="G16" s="21">
        <f t="shared" si="0"/>
        <v>17000</v>
      </c>
      <c r="H16" s="26">
        <v>17000</v>
      </c>
      <c r="I16" s="25">
        <v>0</v>
      </c>
      <c r="J16" s="26">
        <v>0</v>
      </c>
      <c r="K16" s="17"/>
    </row>
    <row r="17" spans="1:1025" s="96" customFormat="1" ht="24.75" customHeight="1" x14ac:dyDescent="0.25">
      <c r="A17" s="3"/>
      <c r="B17" s="3">
        <v>2000</v>
      </c>
      <c r="C17" s="85"/>
      <c r="D17" s="95" t="s">
        <v>194</v>
      </c>
      <c r="E17" s="20"/>
      <c r="F17" s="101"/>
      <c r="G17" s="21">
        <f>G18+G19</f>
        <v>1688000</v>
      </c>
      <c r="H17" s="21">
        <f t="shared" ref="H17:J17" si="2">H18+H19</f>
        <v>1688000</v>
      </c>
      <c r="I17" s="21">
        <f t="shared" si="2"/>
        <v>0</v>
      </c>
      <c r="J17" s="21">
        <f t="shared" si="2"/>
        <v>0</v>
      </c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</row>
    <row r="18" spans="1:1025" ht="61.5" customHeight="1" x14ac:dyDescent="0.25">
      <c r="A18" s="16" t="s">
        <v>17</v>
      </c>
      <c r="B18" s="16" t="s">
        <v>90</v>
      </c>
      <c r="C18" s="16" t="s">
        <v>18</v>
      </c>
      <c r="D18" s="24" t="s">
        <v>19</v>
      </c>
      <c r="E18" s="24" t="s">
        <v>149</v>
      </c>
      <c r="F18" s="100" t="s">
        <v>162</v>
      </c>
      <c r="G18" s="21">
        <f t="shared" si="0"/>
        <v>1338000</v>
      </c>
      <c r="H18" s="26">
        <f>1125000+43000+170000</f>
        <v>1338000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91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зсінами)</v>
      </c>
      <c r="F19" s="100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0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6" customFormat="1" ht="36.75" customHeight="1" x14ac:dyDescent="0.25">
      <c r="A20" s="3"/>
      <c r="B20" s="3">
        <v>3000</v>
      </c>
      <c r="C20" s="3"/>
      <c r="D20" s="20" t="s">
        <v>195</v>
      </c>
      <c r="E20" s="20"/>
      <c r="F20" s="101"/>
      <c r="G20" s="21">
        <f>SUM(G21:G32)</f>
        <v>3691350</v>
      </c>
      <c r="H20" s="21">
        <f t="shared" ref="H20:J20" si="3">SUM(H21:H32)</f>
        <v>3691350</v>
      </c>
      <c r="I20" s="21">
        <f t="shared" si="3"/>
        <v>0</v>
      </c>
      <c r="J20" s="21">
        <f t="shared" si="3"/>
        <v>0</v>
      </c>
      <c r="K20" s="8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  <c r="AMJ20" s="88"/>
      <c r="AMK20" s="88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150</v>
      </c>
      <c r="F21" s="102" t="s">
        <v>151</v>
      </c>
      <c r="G21" s="21">
        <f t="shared" si="0"/>
        <v>18000</v>
      </c>
      <c r="H21" s="26">
        <v>18000</v>
      </c>
      <c r="I21" s="25">
        <v>0</v>
      </c>
      <c r="J21" s="26">
        <v>0</v>
      </c>
      <c r="K21" s="17"/>
    </row>
    <row r="22" spans="1:1025" s="45" customFormat="1" ht="27.75" customHeight="1" x14ac:dyDescent="0.25">
      <c r="A22" s="113" t="s">
        <v>76</v>
      </c>
      <c r="B22" s="113" t="s">
        <v>11</v>
      </c>
      <c r="C22" s="113" t="s">
        <v>12</v>
      </c>
      <c r="D22" s="113" t="s">
        <v>80</v>
      </c>
      <c r="E22" s="113" t="s">
        <v>81</v>
      </c>
      <c r="F22" s="113" t="s">
        <v>82</v>
      </c>
      <c r="G22" s="113" t="s">
        <v>1</v>
      </c>
      <c r="H22" s="113" t="s">
        <v>10</v>
      </c>
      <c r="I22" s="113" t="s">
        <v>2</v>
      </c>
      <c r="J22" s="113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5" customFormat="1" ht="128.25" customHeight="1" x14ac:dyDescent="0.25">
      <c r="A23" s="113"/>
      <c r="B23" s="113"/>
      <c r="C23" s="113"/>
      <c r="D23" s="113"/>
      <c r="E23" s="113"/>
      <c r="F23" s="113"/>
      <c r="G23" s="113"/>
      <c r="H23" s="113"/>
      <c r="I23" s="18" t="s">
        <v>3</v>
      </c>
      <c r="J23" s="84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5" customFormat="1" x14ac:dyDescent="0.25">
      <c r="A24" s="84" t="s">
        <v>4</v>
      </c>
      <c r="B24" s="84" t="s">
        <v>5</v>
      </c>
      <c r="C24" s="84" t="s">
        <v>6</v>
      </c>
      <c r="D24" s="84" t="s">
        <v>7</v>
      </c>
      <c r="E24" s="84" t="s">
        <v>8</v>
      </c>
      <c r="F24" s="84" t="s">
        <v>9</v>
      </c>
      <c r="G24" s="84" t="s">
        <v>83</v>
      </c>
      <c r="H24" s="84" t="s">
        <v>84</v>
      </c>
      <c r="I24" s="18" t="s">
        <v>85</v>
      </c>
      <c r="J24" s="19" t="s">
        <v>86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102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0"/>
        <v>200000</v>
      </c>
      <c r="H25" s="26">
        <v>200000</v>
      </c>
      <c r="I25" s="25">
        <v>0</v>
      </c>
      <c r="J25" s="26">
        <v>0</v>
      </c>
      <c r="K25" s="17"/>
    </row>
    <row r="26" spans="1:1025" ht="66.7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102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0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175</v>
      </c>
      <c r="F27" s="100" t="s">
        <v>176</v>
      </c>
      <c r="G27" s="21">
        <f t="shared" si="0"/>
        <v>120000</v>
      </c>
      <c r="H27" s="26">
        <f>60000+60000</f>
        <v>120000</v>
      </c>
      <c r="I27" s="25">
        <v>0</v>
      </c>
      <c r="J27" s="26">
        <v>0</v>
      </c>
      <c r="K27" s="17"/>
    </row>
    <row r="28" spans="1:1025" s="45" customFormat="1" ht="73.5" customHeight="1" x14ac:dyDescent="0.25">
      <c r="A28" s="27" t="s">
        <v>187</v>
      </c>
      <c r="B28" s="79">
        <v>3140</v>
      </c>
      <c r="C28" s="79">
        <v>1040</v>
      </c>
      <c r="D28" s="24" t="s">
        <v>186</v>
      </c>
      <c r="E28" s="80" t="s">
        <v>188</v>
      </c>
      <c r="F28" s="103" t="s">
        <v>189</v>
      </c>
      <c r="G28" s="81">
        <f t="shared" si="0"/>
        <v>100000</v>
      </c>
      <c r="H28" s="82">
        <v>100000</v>
      </c>
      <c r="I28" s="83"/>
      <c r="J28" s="82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92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100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397300</v>
      </c>
      <c r="H29" s="26">
        <f>500000-2700-100000</f>
        <v>397300</v>
      </c>
      <c r="I29" s="25">
        <v>0</v>
      </c>
      <c r="J29" s="26">
        <v>0</v>
      </c>
      <c r="K29" s="17"/>
    </row>
    <row r="30" spans="1:1025" s="45" customFormat="1" ht="40.5" customHeight="1" x14ac:dyDescent="0.25">
      <c r="A30" s="70" t="s">
        <v>163</v>
      </c>
      <c r="B30" s="70">
        <v>3210</v>
      </c>
      <c r="C30" s="71">
        <v>1050</v>
      </c>
      <c r="D30" s="72" t="s">
        <v>164</v>
      </c>
      <c r="E30" s="78" t="s">
        <v>177</v>
      </c>
      <c r="F30" s="104" t="s">
        <v>178</v>
      </c>
      <c r="G30" s="21">
        <f>H30+I30</f>
        <v>42700</v>
      </c>
      <c r="H30" s="26">
        <v>42700</v>
      </c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39" customHeight="1" x14ac:dyDescent="0.25">
      <c r="A31" s="27" t="s">
        <v>37</v>
      </c>
      <c r="B31" s="16">
        <v>3241</v>
      </c>
      <c r="C31" s="16" t="s">
        <v>40</v>
      </c>
      <c r="D31" s="28" t="s">
        <v>38</v>
      </c>
      <c r="E31" s="29" t="s">
        <v>146</v>
      </c>
      <c r="F31" s="104" t="s">
        <v>179</v>
      </c>
      <c r="G31" s="21">
        <f t="shared" si="0"/>
        <v>2482950</v>
      </c>
      <c r="H31" s="30">
        <f>2204950+278000</f>
        <v>2482950</v>
      </c>
      <c r="I31" s="31">
        <v>0</v>
      </c>
      <c r="J31" s="30">
        <v>0</v>
      </c>
      <c r="K31" s="17"/>
    </row>
    <row r="32" spans="1:1025" ht="30.75" customHeight="1" x14ac:dyDescent="0.25">
      <c r="A32" s="16" t="s">
        <v>39</v>
      </c>
      <c r="B32" s="16" t="s">
        <v>93</v>
      </c>
      <c r="C32" s="16" t="s">
        <v>40</v>
      </c>
      <c r="D32" s="24" t="s">
        <v>41</v>
      </c>
      <c r="E32" s="24"/>
      <c r="F32" s="100"/>
      <c r="G32" s="21">
        <f t="shared" si="0"/>
        <v>260000</v>
      </c>
      <c r="H32" s="26">
        <f>H33+H37</f>
        <v>260000</v>
      </c>
      <c r="I32" s="26">
        <f t="shared" ref="I32:J32" si="4">I33</f>
        <v>0</v>
      </c>
      <c r="J32" s="26">
        <f t="shared" si="4"/>
        <v>0</v>
      </c>
      <c r="K32" s="17"/>
    </row>
    <row r="33" spans="1:1025" s="45" customFormat="1" ht="85.5" customHeight="1" x14ac:dyDescent="0.25">
      <c r="A33" s="79"/>
      <c r="B33" s="79"/>
      <c r="C33" s="79"/>
      <c r="D33" s="24"/>
      <c r="E33" s="24" t="str">
        <f>E30</f>
        <v xml:space="preserve">Про програму організації та фінансування у 2023 році громадських робіт
</v>
      </c>
      <c r="F33" s="102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3" s="21">
        <f t="shared" ref="G33:G37" si="5">H33+I33</f>
        <v>130000</v>
      </c>
      <c r="H33" s="26">
        <f>50000+30000+50000</f>
        <v>130000</v>
      </c>
      <c r="I33" s="25">
        <v>0</v>
      </c>
      <c r="J33" s="26">
        <v>0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5" customFormat="1" ht="27.75" customHeight="1" x14ac:dyDescent="0.25">
      <c r="A34" s="113" t="s">
        <v>76</v>
      </c>
      <c r="B34" s="113" t="s">
        <v>11</v>
      </c>
      <c r="C34" s="113" t="s">
        <v>12</v>
      </c>
      <c r="D34" s="113" t="s">
        <v>80</v>
      </c>
      <c r="E34" s="113" t="s">
        <v>81</v>
      </c>
      <c r="F34" s="113" t="s">
        <v>82</v>
      </c>
      <c r="G34" s="113" t="s">
        <v>1</v>
      </c>
      <c r="H34" s="113" t="s">
        <v>10</v>
      </c>
      <c r="I34" s="113" t="s">
        <v>2</v>
      </c>
      <c r="J34" s="113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5" customFormat="1" ht="128.25" customHeight="1" x14ac:dyDescent="0.25">
      <c r="A35" s="113"/>
      <c r="B35" s="113"/>
      <c r="C35" s="113"/>
      <c r="D35" s="113"/>
      <c r="E35" s="113"/>
      <c r="F35" s="113"/>
      <c r="G35" s="113"/>
      <c r="H35" s="113"/>
      <c r="I35" s="18" t="s">
        <v>3</v>
      </c>
      <c r="J35" s="84" t="s">
        <v>13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5" customFormat="1" x14ac:dyDescent="0.25">
      <c r="A36" s="84" t="s">
        <v>4</v>
      </c>
      <c r="B36" s="84" t="s">
        <v>5</v>
      </c>
      <c r="C36" s="84" t="s">
        <v>6</v>
      </c>
      <c r="D36" s="84" t="s">
        <v>7</v>
      </c>
      <c r="E36" s="84" t="s">
        <v>8</v>
      </c>
      <c r="F36" s="84" t="s">
        <v>9</v>
      </c>
      <c r="G36" s="84" t="s">
        <v>83</v>
      </c>
      <c r="H36" s="84" t="s">
        <v>84</v>
      </c>
      <c r="I36" s="18" t="s">
        <v>85</v>
      </c>
      <c r="J36" s="19" t="s">
        <v>86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45" customFormat="1" ht="98.25" customHeight="1" x14ac:dyDescent="0.25">
      <c r="A37" s="79"/>
      <c r="B37" s="79"/>
      <c r="C37" s="79"/>
      <c r="D37" s="24"/>
      <c r="E37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7" s="100" t="str">
        <f>F28</f>
        <v>Рішення сесія від 24 .04.2023 р.№ 49-2/ VІІІ</v>
      </c>
      <c r="G37" s="21">
        <f t="shared" si="5"/>
        <v>130000</v>
      </c>
      <c r="H37" s="26">
        <v>130000</v>
      </c>
      <c r="I37" s="25">
        <v>0</v>
      </c>
      <c r="J37" s="26">
        <v>0</v>
      </c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96" customFormat="1" ht="30" customHeight="1" x14ac:dyDescent="0.25">
      <c r="A38" s="3"/>
      <c r="B38" s="3">
        <v>4000</v>
      </c>
      <c r="C38" s="3"/>
      <c r="D38" s="20" t="s">
        <v>196</v>
      </c>
      <c r="E38" s="20"/>
      <c r="F38" s="101"/>
      <c r="G38" s="21">
        <f>G39</f>
        <v>22000</v>
      </c>
      <c r="H38" s="21">
        <f t="shared" ref="H38:J38" si="6">H39</f>
        <v>22000</v>
      </c>
      <c r="I38" s="21">
        <f t="shared" si="6"/>
        <v>0</v>
      </c>
      <c r="J38" s="21">
        <f t="shared" si="6"/>
        <v>0</v>
      </c>
      <c r="K38" s="87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  <c r="AMK38" s="88"/>
    </row>
    <row r="39" spans="1:1025" ht="67.5" customHeight="1" x14ac:dyDescent="0.25">
      <c r="A39" s="16" t="s">
        <v>42</v>
      </c>
      <c r="B39" s="16" t="s">
        <v>94</v>
      </c>
      <c r="C39" s="16" t="s">
        <v>43</v>
      </c>
      <c r="D39" s="24" t="s">
        <v>44</v>
      </c>
      <c r="E39" s="24" t="s">
        <v>152</v>
      </c>
      <c r="F39" s="100" t="s">
        <v>201</v>
      </c>
      <c r="G39" s="21">
        <f>H39+I39</f>
        <v>22000</v>
      </c>
      <c r="H39" s="26">
        <f>2000+20000</f>
        <v>22000</v>
      </c>
      <c r="I39" s="25">
        <v>0</v>
      </c>
      <c r="J39" s="26">
        <v>0</v>
      </c>
      <c r="K39" s="17"/>
    </row>
    <row r="40" spans="1:1025" s="96" customFormat="1" ht="27" customHeight="1" x14ac:dyDescent="0.25">
      <c r="A40" s="3"/>
      <c r="B40" s="3">
        <v>5000</v>
      </c>
      <c r="C40" s="3"/>
      <c r="D40" s="20" t="s">
        <v>197</v>
      </c>
      <c r="E40" s="20"/>
      <c r="F40" s="101"/>
      <c r="G40" s="21">
        <f>G41</f>
        <v>29000</v>
      </c>
      <c r="H40" s="21">
        <f t="shared" ref="H40:J40" si="7">H41</f>
        <v>29000</v>
      </c>
      <c r="I40" s="21">
        <f t="shared" si="7"/>
        <v>0</v>
      </c>
      <c r="J40" s="21">
        <f t="shared" si="7"/>
        <v>0</v>
      </c>
      <c r="K40" s="8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  <c r="AMK40" s="88"/>
    </row>
    <row r="41" spans="1:1025" ht="63.75" customHeight="1" x14ac:dyDescent="0.25">
      <c r="A41" s="16" t="s">
        <v>45</v>
      </c>
      <c r="B41" s="16" t="s">
        <v>95</v>
      </c>
      <c r="C41" s="16" t="s">
        <v>46</v>
      </c>
      <c r="D41" s="24" t="s">
        <v>47</v>
      </c>
      <c r="E41" s="24" t="s">
        <v>96</v>
      </c>
      <c r="F41" s="100" t="s">
        <v>97</v>
      </c>
      <c r="G41" s="21">
        <f t="shared" ref="G41:G59" si="8">H41+I41</f>
        <v>29000</v>
      </c>
      <c r="H41" s="26">
        <v>29000</v>
      </c>
      <c r="I41" s="25">
        <v>0</v>
      </c>
      <c r="J41" s="26">
        <v>0</v>
      </c>
      <c r="K41" s="17"/>
    </row>
    <row r="42" spans="1:1025" s="96" customFormat="1" ht="29.25" customHeight="1" x14ac:dyDescent="0.25">
      <c r="A42" s="3"/>
      <c r="B42" s="3">
        <v>6000</v>
      </c>
      <c r="C42" s="3"/>
      <c r="D42" s="20" t="s">
        <v>198</v>
      </c>
      <c r="E42" s="20"/>
      <c r="F42" s="101"/>
      <c r="G42" s="21">
        <f>G43+G47</f>
        <v>4973000</v>
      </c>
      <c r="H42" s="21">
        <f>H43+H47</f>
        <v>4973000</v>
      </c>
      <c r="I42" s="21">
        <f>I43+I47</f>
        <v>0</v>
      </c>
      <c r="J42" s="21">
        <f>J43+J47</f>
        <v>0</v>
      </c>
      <c r="K42" s="87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  <c r="AMK42" s="88"/>
    </row>
    <row r="43" spans="1:1025" ht="66" customHeight="1" x14ac:dyDescent="0.25">
      <c r="A43" s="16" t="s">
        <v>48</v>
      </c>
      <c r="B43" s="16" t="s">
        <v>49</v>
      </c>
      <c r="C43" s="16" t="s">
        <v>50</v>
      </c>
      <c r="D43" s="24" t="s">
        <v>51</v>
      </c>
      <c r="E43" s="3"/>
      <c r="F43" s="86"/>
      <c r="G43" s="21">
        <f>H43+I43</f>
        <v>3265000</v>
      </c>
      <c r="H43" s="26">
        <f>SUM(H44:H46)</f>
        <v>3265000</v>
      </c>
      <c r="I43" s="26">
        <f>I44+I46+I45</f>
        <v>0</v>
      </c>
      <c r="J43" s="26">
        <f>J44+J46+J45</f>
        <v>0</v>
      </c>
      <c r="K43" s="17"/>
    </row>
    <row r="44" spans="1:1025" ht="49.5" customHeight="1" x14ac:dyDescent="0.25">
      <c r="A44" s="3"/>
      <c r="B44" s="3"/>
      <c r="C44" s="3"/>
      <c r="D44" s="3"/>
      <c r="E44" s="43" t="s">
        <v>98</v>
      </c>
      <c r="F44" s="105" t="s">
        <v>144</v>
      </c>
      <c r="G44" s="21">
        <f t="shared" si="8"/>
        <v>1440000</v>
      </c>
      <c r="H44" s="26">
        <f>300000+1100000+40000</f>
        <v>1440000</v>
      </c>
      <c r="I44" s="25">
        <v>0</v>
      </c>
      <c r="J44" s="26">
        <v>0</v>
      </c>
      <c r="K44" s="17"/>
    </row>
    <row r="45" spans="1:1025" s="45" customFormat="1" ht="49.5" customHeight="1" x14ac:dyDescent="0.25">
      <c r="A45" s="3"/>
      <c r="B45" s="3"/>
      <c r="C45" s="3"/>
      <c r="D45" s="3"/>
      <c r="E45" s="43" t="s">
        <v>184</v>
      </c>
      <c r="F45" s="105" t="s">
        <v>183</v>
      </c>
      <c r="G45" s="21">
        <f t="shared" ref="G45" si="9">H45+I45</f>
        <v>25000</v>
      </c>
      <c r="H45" s="26">
        <v>25000</v>
      </c>
      <c r="I45" s="25">
        <v>0</v>
      </c>
      <c r="J45" s="2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49.5" customHeight="1" x14ac:dyDescent="0.25">
      <c r="A46" s="3"/>
      <c r="B46" s="3"/>
      <c r="C46" s="3"/>
      <c r="D46" s="3"/>
      <c r="E46" s="43" t="s">
        <v>99</v>
      </c>
      <c r="F46" s="105" t="s">
        <v>145</v>
      </c>
      <c r="G46" s="21">
        <f t="shared" si="8"/>
        <v>1800000</v>
      </c>
      <c r="H46" s="26">
        <f>300000+1500000</f>
        <v>1800000</v>
      </c>
      <c r="I46" s="25">
        <v>0</v>
      </c>
      <c r="J46" s="26">
        <v>0</v>
      </c>
      <c r="K46" s="17"/>
    </row>
    <row r="47" spans="1:1025" ht="32.25" customHeight="1" x14ac:dyDescent="0.25">
      <c r="A47" s="16" t="s">
        <v>52</v>
      </c>
      <c r="B47" s="16" t="s">
        <v>53</v>
      </c>
      <c r="C47" s="16" t="s">
        <v>50</v>
      </c>
      <c r="D47" s="24" t="s">
        <v>54</v>
      </c>
      <c r="E47" s="3"/>
      <c r="F47" s="86"/>
      <c r="G47" s="21">
        <f>H47+I47</f>
        <v>1708000</v>
      </c>
      <c r="H47" s="26">
        <f>H48+H52</f>
        <v>1708000</v>
      </c>
      <c r="I47" s="26">
        <f>I48+I52</f>
        <v>0</v>
      </c>
      <c r="J47" s="26">
        <f>J48+J52</f>
        <v>0</v>
      </c>
      <c r="K47" s="17"/>
    </row>
    <row r="48" spans="1:1025" ht="41.25" customHeight="1" x14ac:dyDescent="0.25">
      <c r="A48" s="3"/>
      <c r="B48" s="3"/>
      <c r="C48" s="3"/>
      <c r="D48" s="3"/>
      <c r="E48" s="58" t="s">
        <v>100</v>
      </c>
      <c r="F48" s="100" t="s">
        <v>101</v>
      </c>
      <c r="G48" s="21">
        <f t="shared" si="8"/>
        <v>5000</v>
      </c>
      <c r="H48" s="26">
        <v>5000</v>
      </c>
      <c r="I48" s="25">
        <v>0</v>
      </c>
      <c r="J48" s="26">
        <v>0</v>
      </c>
      <c r="K48" s="17"/>
    </row>
    <row r="49" spans="1:1025" s="45" customFormat="1" ht="27.75" customHeight="1" x14ac:dyDescent="0.25">
      <c r="A49" s="113" t="s">
        <v>76</v>
      </c>
      <c r="B49" s="113" t="s">
        <v>11</v>
      </c>
      <c r="C49" s="113" t="s">
        <v>12</v>
      </c>
      <c r="D49" s="113" t="s">
        <v>80</v>
      </c>
      <c r="E49" s="113" t="s">
        <v>81</v>
      </c>
      <c r="F49" s="113" t="s">
        <v>82</v>
      </c>
      <c r="G49" s="113" t="s">
        <v>1</v>
      </c>
      <c r="H49" s="113" t="s">
        <v>10</v>
      </c>
      <c r="I49" s="113" t="s">
        <v>2</v>
      </c>
      <c r="J49" s="113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5" customFormat="1" ht="128.2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8" t="s">
        <v>3</v>
      </c>
      <c r="J50" s="84" t="s">
        <v>13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5" customFormat="1" x14ac:dyDescent="0.25">
      <c r="A51" s="84" t="s">
        <v>4</v>
      </c>
      <c r="B51" s="84" t="s">
        <v>5</v>
      </c>
      <c r="C51" s="84" t="s">
        <v>6</v>
      </c>
      <c r="D51" s="84" t="s">
        <v>7</v>
      </c>
      <c r="E51" s="84" t="s">
        <v>8</v>
      </c>
      <c r="F51" s="84" t="s">
        <v>9</v>
      </c>
      <c r="G51" s="84" t="s">
        <v>83</v>
      </c>
      <c r="H51" s="84" t="s">
        <v>84</v>
      </c>
      <c r="I51" s="18" t="s">
        <v>85</v>
      </c>
      <c r="J51" s="19" t="s">
        <v>86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39" customHeight="1" x14ac:dyDescent="0.25">
      <c r="A52" s="3"/>
      <c r="B52" s="3"/>
      <c r="C52" s="3"/>
      <c r="D52" s="3"/>
      <c r="E52" s="24" t="s">
        <v>102</v>
      </c>
      <c r="F52" s="100" t="s">
        <v>103</v>
      </c>
      <c r="G52" s="21">
        <f t="shared" si="8"/>
        <v>1703000</v>
      </c>
      <c r="H52" s="26">
        <f>1403000+200000+100000</f>
        <v>1703000</v>
      </c>
      <c r="I52" s="25">
        <v>0</v>
      </c>
      <c r="J52" s="26">
        <v>0</v>
      </c>
      <c r="K52" s="17"/>
    </row>
    <row r="53" spans="1:1025" s="45" customFormat="1" ht="24.75" customHeight="1" x14ac:dyDescent="0.25">
      <c r="A53" s="3"/>
      <c r="B53" s="3">
        <v>7000</v>
      </c>
      <c r="C53" s="3"/>
      <c r="D53" s="3" t="s">
        <v>199</v>
      </c>
      <c r="E53" s="24"/>
      <c r="F53" s="100"/>
      <c r="G53" s="21">
        <f>G54+G55+G56+G57+G60</f>
        <v>5287520</v>
      </c>
      <c r="H53" s="26">
        <f>H54+H55+H56+H57+H60</f>
        <v>1502000</v>
      </c>
      <c r="I53" s="26">
        <f>I54+I55+I56+I57+I60</f>
        <v>3785520</v>
      </c>
      <c r="J53" s="26">
        <f>J54+J55+J56+J57+J60</f>
        <v>3785520</v>
      </c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ht="36.75" customHeight="1" x14ac:dyDescent="0.25">
      <c r="A54" s="16" t="s">
        <v>55</v>
      </c>
      <c r="B54" s="16" t="s">
        <v>56</v>
      </c>
      <c r="C54" s="16" t="s">
        <v>57</v>
      </c>
      <c r="D54" s="24" t="s">
        <v>104</v>
      </c>
      <c r="E54" s="24" t="s">
        <v>105</v>
      </c>
      <c r="F54" s="100" t="s">
        <v>106</v>
      </c>
      <c r="G54" s="21">
        <f t="shared" si="8"/>
        <v>250000</v>
      </c>
      <c r="H54" s="26">
        <f>100000+150000</f>
        <v>250000</v>
      </c>
      <c r="I54" s="25">
        <v>0</v>
      </c>
      <c r="J54" s="26">
        <v>0</v>
      </c>
      <c r="K54" s="17"/>
    </row>
    <row r="55" spans="1:1025" s="52" customFormat="1" ht="43.5" customHeight="1" x14ac:dyDescent="0.25">
      <c r="A55" s="47" t="s">
        <v>137</v>
      </c>
      <c r="B55" s="48" t="s">
        <v>138</v>
      </c>
      <c r="C55" s="48" t="s">
        <v>139</v>
      </c>
      <c r="D55" s="46" t="s">
        <v>140</v>
      </c>
      <c r="E55" s="24" t="s">
        <v>105</v>
      </c>
      <c r="F55" s="100" t="s">
        <v>106</v>
      </c>
      <c r="G55" s="21">
        <f t="shared" ref="G55" si="10">H55+I55</f>
        <v>2050000</v>
      </c>
      <c r="H55" s="49">
        <v>0</v>
      </c>
      <c r="I55" s="49">
        <f>50000+2000000</f>
        <v>2050000</v>
      </c>
      <c r="J55" s="49">
        <f>50000+2000000</f>
        <v>2050000</v>
      </c>
      <c r="K55" s="50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  <c r="AKG55" s="51"/>
      <c r="AKH55" s="51"/>
      <c r="AKI55" s="51"/>
      <c r="AKJ55" s="51"/>
      <c r="AKK55" s="51"/>
      <c r="AKL55" s="51"/>
      <c r="AKM55" s="51"/>
      <c r="AKN55" s="51"/>
      <c r="AKO55" s="51"/>
      <c r="AKP55" s="51"/>
      <c r="AKQ55" s="51"/>
      <c r="AKR55" s="51"/>
      <c r="AKS55" s="51"/>
      <c r="AKT55" s="51"/>
      <c r="AKU55" s="51"/>
      <c r="AKV55" s="51"/>
      <c r="AKW55" s="51"/>
      <c r="AKX55" s="51"/>
      <c r="AKY55" s="51"/>
      <c r="AKZ55" s="51"/>
      <c r="ALA55" s="51"/>
      <c r="ALB55" s="51"/>
      <c r="ALC55" s="51"/>
      <c r="ALD55" s="51"/>
      <c r="ALE55" s="51"/>
      <c r="ALF55" s="51"/>
      <c r="ALG55" s="51"/>
      <c r="ALH55" s="51"/>
      <c r="ALI55" s="51"/>
      <c r="ALJ55" s="51"/>
      <c r="ALK55" s="51"/>
      <c r="ALL55" s="51"/>
      <c r="ALM55" s="51"/>
      <c r="ALN55" s="51"/>
      <c r="ALO55" s="51"/>
      <c r="ALP55" s="51"/>
      <c r="ALQ55" s="51"/>
      <c r="ALR55" s="51"/>
      <c r="ALS55" s="51"/>
      <c r="ALT55" s="51"/>
      <c r="ALU55" s="51"/>
      <c r="ALV55" s="51"/>
      <c r="ALW55" s="51"/>
      <c r="ALX55" s="51"/>
      <c r="ALY55" s="51"/>
      <c r="ALZ55" s="51"/>
      <c r="AMA55" s="51"/>
      <c r="AMB55" s="51"/>
      <c r="AMC55" s="51"/>
      <c r="AMD55" s="51"/>
      <c r="AME55" s="51"/>
      <c r="AMF55" s="51"/>
      <c r="AMG55" s="51"/>
      <c r="AMH55" s="51"/>
      <c r="AMI55" s="51"/>
      <c r="AMJ55" s="51"/>
      <c r="AMK55" s="51"/>
    </row>
    <row r="56" spans="1:1025" ht="61.5" customHeight="1" x14ac:dyDescent="0.25">
      <c r="A56" s="16" t="s">
        <v>58</v>
      </c>
      <c r="B56" s="16" t="s">
        <v>59</v>
      </c>
      <c r="C56" s="16" t="s">
        <v>60</v>
      </c>
      <c r="D56" s="24" t="s">
        <v>107</v>
      </c>
      <c r="E56" s="24" t="s">
        <v>108</v>
      </c>
      <c r="F56" s="100" t="s">
        <v>109</v>
      </c>
      <c r="G56" s="21">
        <f t="shared" si="8"/>
        <v>1900000</v>
      </c>
      <c r="H56" s="26">
        <f>200000+1300000-685000+400000</f>
        <v>1215000</v>
      </c>
      <c r="I56" s="25">
        <v>685000</v>
      </c>
      <c r="J56" s="26">
        <v>685000</v>
      </c>
      <c r="K56" s="17"/>
    </row>
    <row r="57" spans="1:1025" s="45" customFormat="1" ht="35.25" customHeight="1" x14ac:dyDescent="0.25">
      <c r="A57" s="109" t="s">
        <v>167</v>
      </c>
      <c r="B57" s="109" t="s">
        <v>168</v>
      </c>
      <c r="C57" s="110" t="s">
        <v>148</v>
      </c>
      <c r="D57" s="111" t="s">
        <v>169</v>
      </c>
      <c r="E57" s="46"/>
      <c r="F57" s="106"/>
      <c r="G57" s="75">
        <f>H57+I57</f>
        <v>1050520</v>
      </c>
      <c r="H57" s="49">
        <f>SUM(H58:H59)</f>
        <v>0</v>
      </c>
      <c r="I57" s="49">
        <f>SUM(I58:I59)</f>
        <v>1050520</v>
      </c>
      <c r="J57" s="49">
        <f>SUM(J58:J59)</f>
        <v>1050520</v>
      </c>
      <c r="K57" s="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</row>
    <row r="58" spans="1:1025" ht="39.75" customHeight="1" x14ac:dyDescent="0.25">
      <c r="A58" s="44"/>
      <c r="B58" s="44"/>
      <c r="C58" s="44"/>
      <c r="D58" s="24"/>
      <c r="E58" s="29" t="str">
        <f>E46</f>
        <v>Програма «Розвиток та фінансова підтримка комунального підприємства  Білозірської сільської ради на 2023  рік»</v>
      </c>
      <c r="F58" s="104" t="str">
        <f>F46</f>
        <v xml:space="preserve">рішення сільської ради від 22.12.2022 року № 45-17/VIII </v>
      </c>
      <c r="G58" s="21">
        <f t="shared" si="8"/>
        <v>235520</v>
      </c>
      <c r="H58" s="26">
        <v>0</v>
      </c>
      <c r="I58" s="25">
        <f>244000-8480</f>
        <v>235520</v>
      </c>
      <c r="J58" s="26">
        <f>I58</f>
        <v>235520</v>
      </c>
      <c r="K58" s="17"/>
    </row>
    <row r="59" spans="1:1025" ht="57" customHeight="1" x14ac:dyDescent="0.25">
      <c r="A59" s="44"/>
      <c r="B59" s="44"/>
      <c r="C59" s="44"/>
      <c r="D59" s="24"/>
      <c r="E59" s="24" t="str">
        <f>E18</f>
        <v>Програма розвитку охорони здоров’я   Білозірської сільської територіальної громади на 2021-2025 роки (зі зсінами)</v>
      </c>
      <c r="F59" s="100" t="str">
        <f>F18</f>
        <v>рішення сільської ради від 22.12.2020 року № 4-23/VIII, зміни від 22.12.2021 № 25-18/VIII, 30.01.2023 №46-4/VIII, 28.02.2023 № 47-3/VIII</v>
      </c>
      <c r="G59" s="21">
        <f t="shared" si="8"/>
        <v>815000</v>
      </c>
      <c r="H59" s="26">
        <v>0</v>
      </c>
      <c r="I59" s="25">
        <f>405000+60000+350000</f>
        <v>815000</v>
      </c>
      <c r="J59" s="26">
        <f>I59</f>
        <v>815000</v>
      </c>
      <c r="K59" s="17"/>
    </row>
    <row r="60" spans="1:1025" ht="39.75" customHeight="1" x14ac:dyDescent="0.25">
      <c r="A60" s="44">
        <v>217680</v>
      </c>
      <c r="B60" s="44">
        <v>7680</v>
      </c>
      <c r="C60" s="27" t="s">
        <v>148</v>
      </c>
      <c r="D60" s="24" t="s">
        <v>110</v>
      </c>
      <c r="E60" s="24" t="s">
        <v>158</v>
      </c>
      <c r="F60" s="100" t="s">
        <v>155</v>
      </c>
      <c r="G60" s="21">
        <f t="shared" ref="G60:G70" si="11">H60+I60</f>
        <v>37000</v>
      </c>
      <c r="H60" s="26">
        <v>37000</v>
      </c>
      <c r="I60" s="25">
        <v>0</v>
      </c>
      <c r="J60" s="26">
        <v>0</v>
      </c>
      <c r="K60" s="17"/>
    </row>
    <row r="61" spans="1:1025" s="96" customFormat="1" ht="28.5" customHeight="1" x14ac:dyDescent="0.25">
      <c r="A61" s="3"/>
      <c r="B61" s="3">
        <v>8000</v>
      </c>
      <c r="C61" s="97"/>
      <c r="D61" s="20" t="s">
        <v>200</v>
      </c>
      <c r="E61" s="20"/>
      <c r="F61" s="101"/>
      <c r="G61" s="21">
        <f>G63+G67+G70+G62</f>
        <v>1372529</v>
      </c>
      <c r="H61" s="21">
        <f>H63+H67+H70+H62</f>
        <v>1357529</v>
      </c>
      <c r="I61" s="21">
        <f>I63+I67+I70+I62</f>
        <v>15000</v>
      </c>
      <c r="J61" s="21">
        <f>J63+J67+J70+J62</f>
        <v>0</v>
      </c>
      <c r="K61" s="87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88"/>
      <c r="NI61" s="88"/>
      <c r="NJ61" s="88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8"/>
      <c r="NY61" s="88"/>
      <c r="NZ61" s="88"/>
      <c r="OA61" s="88"/>
      <c r="OB61" s="88"/>
      <c r="OC61" s="88"/>
      <c r="OD61" s="88"/>
      <c r="OE61" s="88"/>
      <c r="OF61" s="88"/>
      <c r="OG61" s="88"/>
      <c r="OH61" s="88"/>
      <c r="OI61" s="88"/>
      <c r="OJ61" s="88"/>
      <c r="OK61" s="88"/>
      <c r="OL61" s="88"/>
      <c r="OM61" s="88"/>
      <c r="ON61" s="88"/>
      <c r="OO61" s="88"/>
      <c r="OP61" s="88"/>
      <c r="OQ61" s="88"/>
      <c r="OR61" s="88"/>
      <c r="OS61" s="88"/>
      <c r="OT61" s="88"/>
      <c r="OU61" s="88"/>
      <c r="OV61" s="88"/>
      <c r="OW61" s="88"/>
      <c r="OX61" s="88"/>
      <c r="OY61" s="88"/>
      <c r="OZ61" s="88"/>
      <c r="PA61" s="88"/>
      <c r="PB61" s="88"/>
      <c r="PC61" s="88"/>
      <c r="PD61" s="88"/>
      <c r="PE61" s="88"/>
      <c r="PF61" s="88"/>
      <c r="PG61" s="88"/>
      <c r="PH61" s="88"/>
      <c r="PI61" s="88"/>
      <c r="PJ61" s="88"/>
      <c r="PK61" s="88"/>
      <c r="PL61" s="88"/>
      <c r="PM61" s="88"/>
      <c r="PN61" s="88"/>
      <c r="PO61" s="88"/>
      <c r="PP61" s="88"/>
      <c r="PQ61" s="88"/>
      <c r="PR61" s="88"/>
      <c r="PS61" s="88"/>
      <c r="PT61" s="88"/>
      <c r="PU61" s="88"/>
      <c r="PV61" s="88"/>
      <c r="PW61" s="88"/>
      <c r="PX61" s="88"/>
      <c r="PY61" s="88"/>
      <c r="PZ61" s="88"/>
      <c r="QA61" s="88"/>
      <c r="QB61" s="88"/>
      <c r="QC61" s="88"/>
      <c r="QD61" s="88"/>
      <c r="QE61" s="88"/>
      <c r="QF61" s="88"/>
      <c r="QG61" s="88"/>
      <c r="QH61" s="88"/>
      <c r="QI61" s="88"/>
      <c r="QJ61" s="88"/>
      <c r="QK61" s="88"/>
      <c r="QL61" s="88"/>
      <c r="QM61" s="88"/>
      <c r="QN61" s="88"/>
      <c r="QO61" s="88"/>
      <c r="QP61" s="88"/>
      <c r="QQ61" s="88"/>
      <c r="QR61" s="88"/>
      <c r="QS61" s="88"/>
      <c r="QT61" s="88"/>
      <c r="QU61" s="88"/>
      <c r="QV61" s="88"/>
      <c r="QW61" s="88"/>
      <c r="QX61" s="88"/>
      <c r="QY61" s="88"/>
      <c r="QZ61" s="88"/>
      <c r="RA61" s="88"/>
      <c r="RB61" s="88"/>
      <c r="RC61" s="88"/>
      <c r="RD61" s="88"/>
      <c r="RE61" s="88"/>
      <c r="RF61" s="88"/>
      <c r="RG61" s="88"/>
      <c r="RH61" s="88"/>
      <c r="RI61" s="88"/>
      <c r="RJ61" s="88"/>
      <c r="RK61" s="88"/>
      <c r="RL61" s="88"/>
      <c r="RM61" s="88"/>
      <c r="RN61" s="88"/>
      <c r="RO61" s="88"/>
      <c r="RP61" s="88"/>
      <c r="RQ61" s="88"/>
      <c r="RR61" s="88"/>
      <c r="RS61" s="88"/>
      <c r="RT61" s="88"/>
      <c r="RU61" s="88"/>
      <c r="RV61" s="88"/>
      <c r="RW61" s="88"/>
      <c r="RX61" s="88"/>
      <c r="RY61" s="88"/>
      <c r="RZ61" s="88"/>
      <c r="SA61" s="88"/>
      <c r="SB61" s="88"/>
      <c r="SC61" s="88"/>
      <c r="SD61" s="88"/>
      <c r="SE61" s="88"/>
      <c r="SF61" s="88"/>
      <c r="SG61" s="88"/>
      <c r="SH61" s="88"/>
      <c r="SI61" s="88"/>
      <c r="SJ61" s="88"/>
      <c r="SK61" s="88"/>
      <c r="SL61" s="88"/>
      <c r="SM61" s="88"/>
      <c r="SN61" s="88"/>
      <c r="SO61" s="88"/>
      <c r="SP61" s="88"/>
      <c r="SQ61" s="88"/>
      <c r="SR61" s="88"/>
      <c r="SS61" s="88"/>
      <c r="ST61" s="88"/>
      <c r="SU61" s="88"/>
      <c r="SV61" s="88"/>
      <c r="SW61" s="88"/>
      <c r="SX61" s="88"/>
      <c r="SY61" s="88"/>
      <c r="SZ61" s="88"/>
      <c r="TA61" s="88"/>
      <c r="TB61" s="88"/>
      <c r="TC61" s="88"/>
      <c r="TD61" s="88"/>
      <c r="TE61" s="88"/>
      <c r="TF61" s="88"/>
      <c r="TG61" s="88"/>
      <c r="TH61" s="88"/>
      <c r="TI61" s="88"/>
      <c r="TJ61" s="88"/>
      <c r="TK61" s="88"/>
      <c r="TL61" s="88"/>
      <c r="TM61" s="88"/>
      <c r="TN61" s="88"/>
      <c r="TO61" s="88"/>
      <c r="TP61" s="88"/>
      <c r="TQ61" s="88"/>
      <c r="TR61" s="88"/>
      <c r="TS61" s="88"/>
      <c r="TT61" s="88"/>
      <c r="TU61" s="88"/>
      <c r="TV61" s="88"/>
      <c r="TW61" s="88"/>
      <c r="TX61" s="88"/>
      <c r="TY61" s="88"/>
      <c r="TZ61" s="88"/>
      <c r="UA61" s="88"/>
      <c r="UB61" s="88"/>
      <c r="UC61" s="88"/>
      <c r="UD61" s="88"/>
      <c r="UE61" s="88"/>
      <c r="UF61" s="88"/>
      <c r="UG61" s="88"/>
      <c r="UH61" s="88"/>
      <c r="UI61" s="88"/>
      <c r="UJ61" s="88"/>
      <c r="UK61" s="88"/>
      <c r="UL61" s="88"/>
      <c r="UM61" s="88"/>
      <c r="UN61" s="88"/>
      <c r="UO61" s="88"/>
      <c r="UP61" s="88"/>
      <c r="UQ61" s="88"/>
      <c r="UR61" s="88"/>
      <c r="US61" s="88"/>
      <c r="UT61" s="88"/>
      <c r="UU61" s="88"/>
      <c r="UV61" s="88"/>
      <c r="UW61" s="88"/>
      <c r="UX61" s="88"/>
      <c r="UY61" s="88"/>
      <c r="UZ61" s="88"/>
      <c r="VA61" s="88"/>
      <c r="VB61" s="88"/>
      <c r="VC61" s="88"/>
      <c r="VD61" s="88"/>
      <c r="VE61" s="88"/>
      <c r="VF61" s="88"/>
      <c r="VG61" s="88"/>
      <c r="VH61" s="88"/>
      <c r="VI61" s="88"/>
      <c r="VJ61" s="88"/>
      <c r="VK61" s="88"/>
      <c r="VL61" s="88"/>
      <c r="VM61" s="88"/>
      <c r="VN61" s="88"/>
      <c r="VO61" s="88"/>
      <c r="VP61" s="88"/>
      <c r="VQ61" s="88"/>
      <c r="VR61" s="88"/>
      <c r="VS61" s="88"/>
      <c r="VT61" s="88"/>
      <c r="VU61" s="88"/>
      <c r="VV61" s="88"/>
      <c r="VW61" s="88"/>
      <c r="VX61" s="88"/>
      <c r="VY61" s="88"/>
      <c r="VZ61" s="88"/>
      <c r="WA61" s="88"/>
      <c r="WB61" s="88"/>
      <c r="WC61" s="88"/>
      <c r="WD61" s="88"/>
      <c r="WE61" s="88"/>
      <c r="WF61" s="88"/>
      <c r="WG61" s="88"/>
      <c r="WH61" s="88"/>
      <c r="WI61" s="88"/>
      <c r="WJ61" s="88"/>
      <c r="WK61" s="88"/>
      <c r="WL61" s="88"/>
      <c r="WM61" s="88"/>
      <c r="WN61" s="88"/>
      <c r="WO61" s="88"/>
      <c r="WP61" s="88"/>
      <c r="WQ61" s="88"/>
      <c r="WR61" s="88"/>
      <c r="WS61" s="88"/>
      <c r="WT61" s="88"/>
      <c r="WU61" s="88"/>
      <c r="WV61" s="88"/>
      <c r="WW61" s="88"/>
      <c r="WX61" s="88"/>
      <c r="WY61" s="88"/>
      <c r="WZ61" s="88"/>
      <c r="XA61" s="88"/>
      <c r="XB61" s="88"/>
      <c r="XC61" s="88"/>
      <c r="XD61" s="88"/>
      <c r="XE61" s="88"/>
      <c r="XF61" s="88"/>
      <c r="XG61" s="88"/>
      <c r="XH61" s="88"/>
      <c r="XI61" s="88"/>
      <c r="XJ61" s="88"/>
      <c r="XK61" s="88"/>
      <c r="XL61" s="88"/>
      <c r="XM61" s="88"/>
      <c r="XN61" s="88"/>
      <c r="XO61" s="88"/>
      <c r="XP61" s="88"/>
      <c r="XQ61" s="88"/>
      <c r="XR61" s="88"/>
      <c r="XS61" s="88"/>
      <c r="XT61" s="88"/>
      <c r="XU61" s="88"/>
      <c r="XV61" s="88"/>
      <c r="XW61" s="88"/>
      <c r="XX61" s="88"/>
      <c r="XY61" s="88"/>
      <c r="XZ61" s="88"/>
      <c r="YA61" s="88"/>
      <c r="YB61" s="88"/>
      <c r="YC61" s="88"/>
      <c r="YD61" s="88"/>
      <c r="YE61" s="88"/>
      <c r="YF61" s="88"/>
      <c r="YG61" s="88"/>
      <c r="YH61" s="88"/>
      <c r="YI61" s="88"/>
      <c r="YJ61" s="88"/>
      <c r="YK61" s="88"/>
      <c r="YL61" s="88"/>
      <c r="YM61" s="88"/>
      <c r="YN61" s="88"/>
      <c r="YO61" s="88"/>
      <c r="YP61" s="88"/>
      <c r="YQ61" s="88"/>
      <c r="YR61" s="88"/>
      <c r="YS61" s="88"/>
      <c r="YT61" s="88"/>
      <c r="YU61" s="88"/>
      <c r="YV61" s="88"/>
      <c r="YW61" s="88"/>
      <c r="YX61" s="88"/>
      <c r="YY61" s="88"/>
      <c r="YZ61" s="88"/>
      <c r="ZA61" s="88"/>
      <c r="ZB61" s="88"/>
      <c r="ZC61" s="88"/>
      <c r="ZD61" s="88"/>
      <c r="ZE61" s="88"/>
      <c r="ZF61" s="88"/>
      <c r="ZG61" s="88"/>
      <c r="ZH61" s="88"/>
      <c r="ZI61" s="88"/>
      <c r="ZJ61" s="88"/>
      <c r="ZK61" s="88"/>
      <c r="ZL61" s="88"/>
      <c r="ZM61" s="88"/>
      <c r="ZN61" s="88"/>
      <c r="ZO61" s="88"/>
      <c r="ZP61" s="88"/>
      <c r="ZQ61" s="88"/>
      <c r="ZR61" s="88"/>
      <c r="ZS61" s="88"/>
      <c r="ZT61" s="88"/>
      <c r="ZU61" s="88"/>
      <c r="ZV61" s="88"/>
      <c r="ZW61" s="88"/>
      <c r="ZX61" s="88"/>
      <c r="ZY61" s="88"/>
      <c r="ZZ61" s="88"/>
      <c r="AAA61" s="88"/>
      <c r="AAB61" s="88"/>
      <c r="AAC61" s="88"/>
      <c r="AAD61" s="88"/>
      <c r="AAE61" s="88"/>
      <c r="AAF61" s="88"/>
      <c r="AAG61" s="88"/>
      <c r="AAH61" s="88"/>
      <c r="AAI61" s="88"/>
      <c r="AAJ61" s="88"/>
      <c r="AAK61" s="88"/>
      <c r="AAL61" s="88"/>
      <c r="AAM61" s="88"/>
      <c r="AAN61" s="88"/>
      <c r="AAO61" s="88"/>
      <c r="AAP61" s="88"/>
      <c r="AAQ61" s="88"/>
      <c r="AAR61" s="88"/>
      <c r="AAS61" s="88"/>
      <c r="AAT61" s="88"/>
      <c r="AAU61" s="88"/>
      <c r="AAV61" s="88"/>
      <c r="AAW61" s="88"/>
      <c r="AAX61" s="88"/>
      <c r="AAY61" s="88"/>
      <c r="AAZ61" s="88"/>
      <c r="ABA61" s="88"/>
      <c r="ABB61" s="88"/>
      <c r="ABC61" s="88"/>
      <c r="ABD61" s="88"/>
      <c r="ABE61" s="88"/>
      <c r="ABF61" s="88"/>
      <c r="ABG61" s="88"/>
      <c r="ABH61" s="88"/>
      <c r="ABI61" s="88"/>
      <c r="ABJ61" s="88"/>
      <c r="ABK61" s="88"/>
      <c r="ABL61" s="88"/>
      <c r="ABM61" s="88"/>
      <c r="ABN61" s="88"/>
      <c r="ABO61" s="88"/>
      <c r="ABP61" s="88"/>
      <c r="ABQ61" s="88"/>
      <c r="ABR61" s="88"/>
      <c r="ABS61" s="88"/>
      <c r="ABT61" s="88"/>
      <c r="ABU61" s="88"/>
      <c r="ABV61" s="88"/>
      <c r="ABW61" s="88"/>
      <c r="ABX61" s="88"/>
      <c r="ABY61" s="88"/>
      <c r="ABZ61" s="88"/>
      <c r="ACA61" s="88"/>
      <c r="ACB61" s="88"/>
      <c r="ACC61" s="88"/>
      <c r="ACD61" s="88"/>
      <c r="ACE61" s="88"/>
      <c r="ACF61" s="88"/>
      <c r="ACG61" s="88"/>
      <c r="ACH61" s="88"/>
      <c r="ACI61" s="88"/>
      <c r="ACJ61" s="88"/>
      <c r="ACK61" s="88"/>
      <c r="ACL61" s="88"/>
      <c r="ACM61" s="88"/>
      <c r="ACN61" s="88"/>
      <c r="ACO61" s="88"/>
      <c r="ACP61" s="88"/>
      <c r="ACQ61" s="88"/>
      <c r="ACR61" s="88"/>
      <c r="ACS61" s="88"/>
      <c r="ACT61" s="88"/>
      <c r="ACU61" s="88"/>
      <c r="ACV61" s="88"/>
      <c r="ACW61" s="88"/>
      <c r="ACX61" s="88"/>
      <c r="ACY61" s="88"/>
      <c r="ACZ61" s="88"/>
      <c r="ADA61" s="88"/>
      <c r="ADB61" s="88"/>
      <c r="ADC61" s="88"/>
      <c r="ADD61" s="88"/>
      <c r="ADE61" s="88"/>
      <c r="ADF61" s="88"/>
      <c r="ADG61" s="88"/>
      <c r="ADH61" s="88"/>
      <c r="ADI61" s="88"/>
      <c r="ADJ61" s="88"/>
      <c r="ADK61" s="88"/>
      <c r="ADL61" s="88"/>
      <c r="ADM61" s="88"/>
      <c r="ADN61" s="88"/>
      <c r="ADO61" s="88"/>
      <c r="ADP61" s="88"/>
      <c r="ADQ61" s="88"/>
      <c r="ADR61" s="88"/>
      <c r="ADS61" s="88"/>
      <c r="ADT61" s="88"/>
      <c r="ADU61" s="88"/>
      <c r="ADV61" s="88"/>
      <c r="ADW61" s="88"/>
      <c r="ADX61" s="88"/>
      <c r="ADY61" s="88"/>
      <c r="ADZ61" s="88"/>
      <c r="AEA61" s="88"/>
      <c r="AEB61" s="88"/>
      <c r="AEC61" s="88"/>
      <c r="AED61" s="88"/>
      <c r="AEE61" s="88"/>
      <c r="AEF61" s="88"/>
      <c r="AEG61" s="88"/>
      <c r="AEH61" s="88"/>
      <c r="AEI61" s="88"/>
      <c r="AEJ61" s="88"/>
      <c r="AEK61" s="88"/>
      <c r="AEL61" s="88"/>
      <c r="AEM61" s="88"/>
      <c r="AEN61" s="88"/>
      <c r="AEO61" s="88"/>
      <c r="AEP61" s="88"/>
      <c r="AEQ61" s="88"/>
      <c r="AER61" s="88"/>
      <c r="AES61" s="88"/>
      <c r="AET61" s="88"/>
      <c r="AEU61" s="88"/>
      <c r="AEV61" s="88"/>
      <c r="AEW61" s="88"/>
      <c r="AEX61" s="88"/>
      <c r="AEY61" s="88"/>
      <c r="AEZ61" s="88"/>
      <c r="AFA61" s="88"/>
      <c r="AFB61" s="88"/>
      <c r="AFC61" s="88"/>
      <c r="AFD61" s="88"/>
      <c r="AFE61" s="88"/>
      <c r="AFF61" s="88"/>
      <c r="AFG61" s="88"/>
      <c r="AFH61" s="88"/>
      <c r="AFI61" s="88"/>
      <c r="AFJ61" s="88"/>
      <c r="AFK61" s="88"/>
      <c r="AFL61" s="88"/>
      <c r="AFM61" s="88"/>
      <c r="AFN61" s="88"/>
      <c r="AFO61" s="88"/>
      <c r="AFP61" s="88"/>
      <c r="AFQ61" s="88"/>
      <c r="AFR61" s="88"/>
      <c r="AFS61" s="88"/>
      <c r="AFT61" s="88"/>
      <c r="AFU61" s="88"/>
      <c r="AFV61" s="88"/>
      <c r="AFW61" s="88"/>
      <c r="AFX61" s="88"/>
      <c r="AFY61" s="88"/>
      <c r="AFZ61" s="88"/>
      <c r="AGA61" s="88"/>
      <c r="AGB61" s="88"/>
      <c r="AGC61" s="88"/>
      <c r="AGD61" s="88"/>
      <c r="AGE61" s="88"/>
      <c r="AGF61" s="88"/>
      <c r="AGG61" s="88"/>
      <c r="AGH61" s="88"/>
      <c r="AGI61" s="88"/>
      <c r="AGJ61" s="88"/>
      <c r="AGK61" s="88"/>
      <c r="AGL61" s="88"/>
      <c r="AGM61" s="88"/>
      <c r="AGN61" s="88"/>
      <c r="AGO61" s="88"/>
      <c r="AGP61" s="88"/>
      <c r="AGQ61" s="88"/>
      <c r="AGR61" s="88"/>
      <c r="AGS61" s="88"/>
      <c r="AGT61" s="88"/>
      <c r="AGU61" s="88"/>
      <c r="AGV61" s="88"/>
      <c r="AGW61" s="88"/>
      <c r="AGX61" s="88"/>
      <c r="AGY61" s="88"/>
      <c r="AGZ61" s="88"/>
      <c r="AHA61" s="88"/>
      <c r="AHB61" s="88"/>
      <c r="AHC61" s="88"/>
      <c r="AHD61" s="88"/>
      <c r="AHE61" s="88"/>
      <c r="AHF61" s="88"/>
      <c r="AHG61" s="88"/>
      <c r="AHH61" s="88"/>
      <c r="AHI61" s="88"/>
      <c r="AHJ61" s="88"/>
      <c r="AHK61" s="88"/>
      <c r="AHL61" s="88"/>
      <c r="AHM61" s="88"/>
      <c r="AHN61" s="88"/>
      <c r="AHO61" s="88"/>
      <c r="AHP61" s="88"/>
      <c r="AHQ61" s="88"/>
      <c r="AHR61" s="88"/>
      <c r="AHS61" s="88"/>
      <c r="AHT61" s="88"/>
      <c r="AHU61" s="88"/>
      <c r="AHV61" s="88"/>
      <c r="AHW61" s="88"/>
      <c r="AHX61" s="88"/>
      <c r="AHY61" s="88"/>
      <c r="AHZ61" s="88"/>
      <c r="AIA61" s="88"/>
      <c r="AIB61" s="88"/>
      <c r="AIC61" s="88"/>
      <c r="AID61" s="88"/>
      <c r="AIE61" s="88"/>
      <c r="AIF61" s="88"/>
      <c r="AIG61" s="88"/>
      <c r="AIH61" s="88"/>
      <c r="AII61" s="88"/>
      <c r="AIJ61" s="88"/>
      <c r="AIK61" s="88"/>
      <c r="AIL61" s="88"/>
      <c r="AIM61" s="88"/>
      <c r="AIN61" s="88"/>
      <c r="AIO61" s="88"/>
      <c r="AIP61" s="88"/>
      <c r="AIQ61" s="88"/>
      <c r="AIR61" s="88"/>
      <c r="AIS61" s="88"/>
      <c r="AIT61" s="88"/>
      <c r="AIU61" s="88"/>
      <c r="AIV61" s="88"/>
      <c r="AIW61" s="88"/>
      <c r="AIX61" s="88"/>
      <c r="AIY61" s="88"/>
      <c r="AIZ61" s="88"/>
      <c r="AJA61" s="88"/>
      <c r="AJB61" s="88"/>
      <c r="AJC61" s="88"/>
      <c r="AJD61" s="88"/>
      <c r="AJE61" s="88"/>
      <c r="AJF61" s="88"/>
      <c r="AJG61" s="88"/>
      <c r="AJH61" s="88"/>
      <c r="AJI61" s="88"/>
      <c r="AJJ61" s="88"/>
      <c r="AJK61" s="88"/>
      <c r="AJL61" s="88"/>
      <c r="AJM61" s="88"/>
      <c r="AJN61" s="88"/>
      <c r="AJO61" s="88"/>
      <c r="AJP61" s="88"/>
      <c r="AJQ61" s="88"/>
      <c r="AJR61" s="88"/>
      <c r="AJS61" s="88"/>
      <c r="AJT61" s="88"/>
      <c r="AJU61" s="88"/>
      <c r="AJV61" s="88"/>
      <c r="AJW61" s="88"/>
      <c r="AJX61" s="88"/>
      <c r="AJY61" s="88"/>
      <c r="AJZ61" s="88"/>
      <c r="AKA61" s="88"/>
      <c r="AKB61" s="88"/>
      <c r="AKC61" s="88"/>
      <c r="AKD61" s="88"/>
      <c r="AKE61" s="88"/>
      <c r="AKF61" s="88"/>
      <c r="AKG61" s="88"/>
      <c r="AKH61" s="88"/>
      <c r="AKI61" s="88"/>
      <c r="AKJ61" s="88"/>
      <c r="AKK61" s="88"/>
      <c r="AKL61" s="88"/>
      <c r="AKM61" s="88"/>
      <c r="AKN61" s="88"/>
      <c r="AKO61" s="88"/>
      <c r="AKP61" s="88"/>
      <c r="AKQ61" s="88"/>
      <c r="AKR61" s="88"/>
      <c r="AKS61" s="88"/>
      <c r="AKT61" s="88"/>
      <c r="AKU61" s="88"/>
      <c r="AKV61" s="88"/>
      <c r="AKW61" s="88"/>
      <c r="AKX61" s="88"/>
      <c r="AKY61" s="88"/>
      <c r="AKZ61" s="88"/>
      <c r="ALA61" s="88"/>
      <c r="ALB61" s="88"/>
      <c r="ALC61" s="88"/>
      <c r="ALD61" s="88"/>
      <c r="ALE61" s="88"/>
      <c r="ALF61" s="88"/>
      <c r="ALG61" s="88"/>
      <c r="ALH61" s="88"/>
      <c r="ALI61" s="88"/>
      <c r="ALJ61" s="88"/>
      <c r="ALK61" s="88"/>
      <c r="ALL61" s="88"/>
      <c r="ALM61" s="88"/>
      <c r="ALN61" s="88"/>
      <c r="ALO61" s="88"/>
      <c r="ALP61" s="88"/>
      <c r="ALQ61" s="88"/>
      <c r="ALR61" s="88"/>
      <c r="ALS61" s="88"/>
      <c r="ALT61" s="88"/>
      <c r="ALU61" s="88"/>
      <c r="ALV61" s="88"/>
      <c r="ALW61" s="88"/>
      <c r="ALX61" s="88"/>
      <c r="ALY61" s="88"/>
      <c r="ALZ61" s="88"/>
      <c r="AMA61" s="88"/>
      <c r="AMB61" s="88"/>
      <c r="AMC61" s="88"/>
      <c r="AMD61" s="88"/>
      <c r="AME61" s="88"/>
      <c r="AMF61" s="88"/>
      <c r="AMG61" s="88"/>
      <c r="AMH61" s="88"/>
      <c r="AMI61" s="88"/>
      <c r="AMJ61" s="88"/>
      <c r="AMK61" s="88"/>
    </row>
    <row r="62" spans="1:1025" s="96" customFormat="1" ht="28.5" customHeight="1" x14ac:dyDescent="0.25">
      <c r="A62" s="109" t="s">
        <v>203</v>
      </c>
      <c r="B62" s="109" t="s">
        <v>204</v>
      </c>
      <c r="C62" s="109" t="s">
        <v>142</v>
      </c>
      <c r="D62" s="112" t="s">
        <v>205</v>
      </c>
      <c r="E62" s="100" t="s">
        <v>206</v>
      </c>
      <c r="F62" s="100" t="s">
        <v>208</v>
      </c>
      <c r="G62" s="21">
        <f t="shared" ref="G62" si="12">H62+I62</f>
        <v>600000</v>
      </c>
      <c r="H62" s="26">
        <v>600000</v>
      </c>
      <c r="I62" s="26">
        <v>0</v>
      </c>
      <c r="J62" s="26">
        <f>J63+J69</f>
        <v>0</v>
      </c>
      <c r="K62" s="87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  <c r="AMK62" s="88"/>
    </row>
    <row r="63" spans="1:1025" s="45" customFormat="1" ht="39.75" customHeight="1" x14ac:dyDescent="0.25">
      <c r="A63" s="47" t="s">
        <v>135</v>
      </c>
      <c r="B63" s="48" t="s">
        <v>136</v>
      </c>
      <c r="C63" s="48" t="s">
        <v>142</v>
      </c>
      <c r="D63" s="46" t="s">
        <v>143</v>
      </c>
      <c r="E63" s="46" t="s">
        <v>207</v>
      </c>
      <c r="F63" s="105" t="s">
        <v>156</v>
      </c>
      <c r="G63" s="21">
        <f t="shared" si="11"/>
        <v>507500</v>
      </c>
      <c r="H63" s="26">
        <v>507500</v>
      </c>
      <c r="I63" s="26">
        <v>0</v>
      </c>
      <c r="J63" s="26">
        <f>J67+J70</f>
        <v>0</v>
      </c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45" customFormat="1" ht="27.75" customHeight="1" x14ac:dyDescent="0.25">
      <c r="A64" s="113" t="s">
        <v>76</v>
      </c>
      <c r="B64" s="113" t="s">
        <v>11</v>
      </c>
      <c r="C64" s="113" t="s">
        <v>12</v>
      </c>
      <c r="D64" s="113" t="s">
        <v>80</v>
      </c>
      <c r="E64" s="113" t="s">
        <v>81</v>
      </c>
      <c r="F64" s="113" t="s">
        <v>82</v>
      </c>
      <c r="G64" s="113" t="s">
        <v>1</v>
      </c>
      <c r="H64" s="113" t="s">
        <v>10</v>
      </c>
      <c r="I64" s="113" t="s">
        <v>2</v>
      </c>
      <c r="J64" s="113"/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5" customFormat="1" ht="128.25" customHeight="1" x14ac:dyDescent="0.25">
      <c r="A65" s="113"/>
      <c r="B65" s="113"/>
      <c r="C65" s="113"/>
      <c r="D65" s="113"/>
      <c r="E65" s="113"/>
      <c r="F65" s="113"/>
      <c r="G65" s="113"/>
      <c r="H65" s="113"/>
      <c r="I65" s="18" t="s">
        <v>3</v>
      </c>
      <c r="J65" s="84" t="s">
        <v>13</v>
      </c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5" customFormat="1" x14ac:dyDescent="0.25">
      <c r="A66" s="84" t="s">
        <v>4</v>
      </c>
      <c r="B66" s="84" t="s">
        <v>5</v>
      </c>
      <c r="C66" s="84" t="s">
        <v>6</v>
      </c>
      <c r="D66" s="84" t="s">
        <v>7</v>
      </c>
      <c r="E66" s="84" t="s">
        <v>8</v>
      </c>
      <c r="F66" s="84" t="s">
        <v>9</v>
      </c>
      <c r="G66" s="84" t="s">
        <v>83</v>
      </c>
      <c r="H66" s="84" t="s">
        <v>84</v>
      </c>
      <c r="I66" s="18" t="s">
        <v>85</v>
      </c>
      <c r="J66" s="19" t="s">
        <v>86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ht="25.5" x14ac:dyDescent="0.25">
      <c r="A67" s="16" t="s">
        <v>61</v>
      </c>
      <c r="B67" s="16" t="s">
        <v>62</v>
      </c>
      <c r="C67" s="16" t="s">
        <v>63</v>
      </c>
      <c r="D67" s="24" t="s">
        <v>64</v>
      </c>
      <c r="E67" s="24"/>
      <c r="F67" s="100"/>
      <c r="G67" s="21">
        <f>H67</f>
        <v>250029</v>
      </c>
      <c r="H67" s="26">
        <f>H68+H69</f>
        <v>250029</v>
      </c>
      <c r="I67" s="26">
        <f>I68+I69</f>
        <v>0</v>
      </c>
      <c r="J67" s="26">
        <f>J68+J69</f>
        <v>0</v>
      </c>
      <c r="K67" s="17"/>
    </row>
    <row r="68" spans="1:1025" s="45" customFormat="1" ht="39" customHeight="1" x14ac:dyDescent="0.25">
      <c r="A68" s="67"/>
      <c r="B68" s="67"/>
      <c r="C68" s="67"/>
      <c r="D68" s="24"/>
      <c r="E68" s="24" t="s">
        <v>111</v>
      </c>
      <c r="F68" s="100" t="s">
        <v>112</v>
      </c>
      <c r="G68" s="21">
        <f>H68</f>
        <v>50029</v>
      </c>
      <c r="H68" s="26">
        <f>30029+20000</f>
        <v>50029</v>
      </c>
      <c r="I68" s="25">
        <v>0</v>
      </c>
      <c r="J68" s="26">
        <v>0</v>
      </c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s="45" customFormat="1" ht="68.25" customHeight="1" x14ac:dyDescent="0.25">
      <c r="A69" s="67"/>
      <c r="B69" s="67"/>
      <c r="C69" s="67"/>
      <c r="D69" s="24"/>
      <c r="E69" s="24" t="s">
        <v>157</v>
      </c>
      <c r="F69" s="100" t="s">
        <v>181</v>
      </c>
      <c r="G69" s="21">
        <f>H69</f>
        <v>200000</v>
      </c>
      <c r="H69" s="26">
        <v>200000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ht="39" customHeight="1" x14ac:dyDescent="0.25">
      <c r="A70" s="16" t="s">
        <v>65</v>
      </c>
      <c r="B70" s="16" t="s">
        <v>66</v>
      </c>
      <c r="C70" s="16" t="s">
        <v>67</v>
      </c>
      <c r="D70" s="24" t="s">
        <v>68</v>
      </c>
      <c r="E70" s="24" t="s">
        <v>113</v>
      </c>
      <c r="F70" s="100" t="s">
        <v>114</v>
      </c>
      <c r="G70" s="21">
        <f t="shared" si="11"/>
        <v>15000</v>
      </c>
      <c r="H70" s="26">
        <v>0</v>
      </c>
      <c r="I70" s="25">
        <v>15000</v>
      </c>
      <c r="J70" s="26">
        <v>0</v>
      </c>
      <c r="K70" s="17"/>
    </row>
    <row r="71" spans="1:1025" ht="30.75" customHeight="1" x14ac:dyDescent="0.25">
      <c r="A71" s="3" t="s">
        <v>70</v>
      </c>
      <c r="B71" s="3"/>
      <c r="C71" s="3"/>
      <c r="D71" s="20" t="s">
        <v>115</v>
      </c>
      <c r="E71" s="3"/>
      <c r="F71" s="86"/>
      <c r="G71" s="21">
        <f t="shared" ref="G71:J72" si="13">G72</f>
        <v>4610360</v>
      </c>
      <c r="H71" s="21">
        <f t="shared" si="13"/>
        <v>3610360</v>
      </c>
      <c r="I71" s="21">
        <f t="shared" si="13"/>
        <v>1000000</v>
      </c>
      <c r="J71" s="21">
        <f t="shared" si="13"/>
        <v>1000000</v>
      </c>
      <c r="K71" s="17"/>
    </row>
    <row r="72" spans="1:1025" ht="25.5" customHeight="1" x14ac:dyDescent="0.25">
      <c r="A72" s="3" t="s">
        <v>71</v>
      </c>
      <c r="B72" s="3"/>
      <c r="C72" s="3"/>
      <c r="D72" s="20" t="s">
        <v>115</v>
      </c>
      <c r="E72" s="3"/>
      <c r="F72" s="86"/>
      <c r="G72" s="21">
        <f t="shared" si="13"/>
        <v>4610360</v>
      </c>
      <c r="H72" s="21">
        <f t="shared" si="13"/>
        <v>3610360</v>
      </c>
      <c r="I72" s="21">
        <f t="shared" si="13"/>
        <v>1000000</v>
      </c>
      <c r="J72" s="21">
        <f t="shared" si="13"/>
        <v>1000000</v>
      </c>
      <c r="K72" s="17"/>
    </row>
    <row r="73" spans="1:1025" ht="22.5" customHeight="1" x14ac:dyDescent="0.25">
      <c r="A73" s="3"/>
      <c r="B73" s="3">
        <v>9000</v>
      </c>
      <c r="C73" s="3"/>
      <c r="D73" s="20" t="s">
        <v>116</v>
      </c>
      <c r="E73" s="3"/>
      <c r="F73" s="86"/>
      <c r="G73" s="21">
        <f>G74+G92</f>
        <v>4610360</v>
      </c>
      <c r="H73" s="21">
        <f>H74+H92</f>
        <v>3610360</v>
      </c>
      <c r="I73" s="21">
        <f>I74+I92</f>
        <v>1000000</v>
      </c>
      <c r="J73" s="21">
        <f>J74+J92</f>
        <v>1000000</v>
      </c>
      <c r="K73" s="17"/>
    </row>
    <row r="74" spans="1:1025" ht="30" customHeight="1" x14ac:dyDescent="0.25">
      <c r="A74" s="32">
        <v>3719770</v>
      </c>
      <c r="B74" s="32" t="s">
        <v>72</v>
      </c>
      <c r="C74" s="32" t="s">
        <v>73</v>
      </c>
      <c r="D74" s="33" t="s">
        <v>74</v>
      </c>
      <c r="E74" s="3"/>
      <c r="F74" s="86"/>
      <c r="G74" s="21">
        <f>H74+I74</f>
        <v>4087860</v>
      </c>
      <c r="H74" s="21">
        <f>SUM(H75:H80)</f>
        <v>3087860</v>
      </c>
      <c r="I74" s="21">
        <f>SUM(I75:I80)</f>
        <v>1000000</v>
      </c>
      <c r="J74" s="21">
        <f>SUM(J75:J80)</f>
        <v>1000000</v>
      </c>
      <c r="K74" s="34"/>
    </row>
    <row r="75" spans="1:1025" ht="69" customHeight="1" x14ac:dyDescent="0.25">
      <c r="A75" s="3"/>
      <c r="B75" s="3"/>
      <c r="C75" s="3"/>
      <c r="D75" s="3"/>
      <c r="E75" s="24" t="str">
        <f>E18</f>
        <v>Програма розвитку охорони здоров’я   Білозірської сільської територіальної громади на 2021-2025 роки (зі зсінами)</v>
      </c>
      <c r="F75" s="100" t="str">
        <f>F18</f>
        <v>рішення сільської ради від 22.12.2020 року № 4-23/VIII, зміни від 22.12.2021 № 25-18/VIII, 30.01.2023 №46-4/VIII, 28.02.2023 № 47-3/VIII</v>
      </c>
      <c r="G75" s="21">
        <f t="shared" ref="G75:G78" si="14">H75+I75</f>
        <v>2006900</v>
      </c>
      <c r="H75" s="26">
        <f>106000+800000+100900</f>
        <v>1006900</v>
      </c>
      <c r="I75" s="25">
        <f>700000+300000</f>
        <v>1000000</v>
      </c>
      <c r="J75" s="26">
        <f>700000+300000</f>
        <v>1000000</v>
      </c>
      <c r="K75" s="17" t="s">
        <v>161</v>
      </c>
    </row>
    <row r="76" spans="1:1025" ht="45.75" customHeight="1" x14ac:dyDescent="0.25">
      <c r="A76" s="3"/>
      <c r="B76" s="3"/>
      <c r="C76" s="3"/>
      <c r="D76" s="3"/>
      <c r="E76" s="24" t="str">
        <f>E63</f>
        <v>Програма  «Забезпечення пожежної безпеки у Білозірській ТГ на 2021-2025 роки» (зі змінами)</v>
      </c>
      <c r="F76" s="100" t="str">
        <f>F63</f>
        <v xml:space="preserve">рішення сільської ради від 22.12.2020 № 4-18/VIII,  зміни  від   22.12.2022 року № 45-21/VIII </v>
      </c>
      <c r="G76" s="21">
        <f t="shared" si="14"/>
        <v>1113470</v>
      </c>
      <c r="H76" s="26">
        <v>1113470</v>
      </c>
      <c r="I76" s="25">
        <v>0</v>
      </c>
      <c r="J76" s="26">
        <v>0</v>
      </c>
      <c r="K76" s="17"/>
    </row>
    <row r="77" spans="1:1025" ht="36" customHeight="1" x14ac:dyDescent="0.25">
      <c r="A77" s="3"/>
      <c r="B77" s="3"/>
      <c r="C77" s="3"/>
      <c r="D77" s="3"/>
      <c r="E77" s="24" t="s">
        <v>117</v>
      </c>
      <c r="F77" s="100" t="s">
        <v>118</v>
      </c>
      <c r="G77" s="21">
        <f>H77+I77</f>
        <v>105520</v>
      </c>
      <c r="H77" s="26">
        <v>105520</v>
      </c>
      <c r="I77" s="25">
        <v>0</v>
      </c>
      <c r="J77" s="26">
        <v>0</v>
      </c>
      <c r="K77" s="17" t="s">
        <v>141</v>
      </c>
    </row>
    <row r="78" spans="1:1025" s="45" customFormat="1" ht="39.75" customHeight="1" x14ac:dyDescent="0.25">
      <c r="A78" s="3"/>
      <c r="B78" s="3"/>
      <c r="C78" s="3"/>
      <c r="D78" s="3"/>
      <c r="E78" s="24" t="s">
        <v>159</v>
      </c>
      <c r="F78" s="100" t="s">
        <v>160</v>
      </c>
      <c r="G78" s="21">
        <f t="shared" si="14"/>
        <v>700000</v>
      </c>
      <c r="H78" s="26">
        <v>700000</v>
      </c>
      <c r="I78" s="25">
        <v>0</v>
      </c>
      <c r="J78" s="26">
        <v>0</v>
      </c>
      <c r="K78" s="17" t="s">
        <v>147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1:1025" s="45" customFormat="1" ht="54" customHeight="1" x14ac:dyDescent="0.25">
      <c r="A79" s="3"/>
      <c r="B79" s="3"/>
      <c r="C79" s="3"/>
      <c r="D79" s="76"/>
      <c r="E79" s="24" t="s">
        <v>170</v>
      </c>
      <c r="F79" s="100" t="s">
        <v>171</v>
      </c>
      <c r="G79" s="21">
        <f t="shared" ref="G79" si="15">H79+I79</f>
        <v>100000</v>
      </c>
      <c r="H79" s="26">
        <v>100000</v>
      </c>
      <c r="I79" s="25">
        <v>0</v>
      </c>
      <c r="J79" s="26">
        <v>0</v>
      </c>
      <c r="K79" s="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ht="44.25" customHeight="1" x14ac:dyDescent="0.25">
      <c r="A80" s="3"/>
      <c r="B80" s="3"/>
      <c r="C80" s="3"/>
      <c r="D80" s="3"/>
      <c r="E80" s="24" t="s">
        <v>153</v>
      </c>
      <c r="F80" s="100" t="s">
        <v>154</v>
      </c>
      <c r="G80" s="21">
        <f t="shared" ref="G80:G97" si="16">H80+I80</f>
        <v>61970</v>
      </c>
      <c r="H80" s="26">
        <v>61970</v>
      </c>
      <c r="I80" s="25">
        <v>0</v>
      </c>
      <c r="J80" s="26">
        <v>0</v>
      </c>
      <c r="K80" s="17"/>
    </row>
    <row r="81" spans="1:1025" ht="51" hidden="1" x14ac:dyDescent="0.25">
      <c r="A81" s="16">
        <v>3719800</v>
      </c>
      <c r="B81" s="16">
        <v>9800</v>
      </c>
      <c r="C81" s="32" t="s">
        <v>73</v>
      </c>
      <c r="D81" s="24" t="s">
        <v>119</v>
      </c>
      <c r="E81" s="24"/>
      <c r="F81" s="100"/>
      <c r="G81" s="21">
        <f t="shared" si="16"/>
        <v>0</v>
      </c>
      <c r="H81" s="26">
        <f>SUM(H82:H87)</f>
        <v>0</v>
      </c>
      <c r="I81" s="26">
        <f>SUM(I82:I87)</f>
        <v>0</v>
      </c>
      <c r="J81" s="26">
        <f>SUM(J82:J87)</f>
        <v>0</v>
      </c>
      <c r="K81" s="17"/>
    </row>
    <row r="82" spans="1:1025" ht="38.25" hidden="1" x14ac:dyDescent="0.25">
      <c r="A82" s="16"/>
      <c r="B82" s="16"/>
      <c r="C82" s="32"/>
      <c r="D82" s="24"/>
      <c r="E82" s="24" t="s">
        <v>111</v>
      </c>
      <c r="F82" s="100" t="s">
        <v>112</v>
      </c>
      <c r="G82" s="21">
        <f t="shared" si="16"/>
        <v>0</v>
      </c>
      <c r="H82" s="26">
        <v>0</v>
      </c>
      <c r="I82" s="25">
        <v>0</v>
      </c>
      <c r="J82" s="26">
        <v>0</v>
      </c>
      <c r="K82" s="17"/>
    </row>
    <row r="83" spans="1:1025" s="37" customFormat="1" ht="63.75" hidden="1" customHeight="1" x14ac:dyDescent="0.2">
      <c r="A83" s="35"/>
      <c r="B83" s="35"/>
      <c r="C83" s="32"/>
      <c r="D83" s="29"/>
      <c r="E83" s="29" t="s">
        <v>120</v>
      </c>
      <c r="F83" s="104" t="s">
        <v>121</v>
      </c>
      <c r="G83" s="98">
        <f t="shared" si="16"/>
        <v>0</v>
      </c>
      <c r="H83" s="30">
        <v>0</v>
      </c>
      <c r="I83" s="31">
        <v>0</v>
      </c>
      <c r="J83" s="30">
        <v>0</v>
      </c>
      <c r="K83" s="36"/>
    </row>
    <row r="84" spans="1:1025" s="37" customFormat="1" ht="63.75" hidden="1" customHeight="1" x14ac:dyDescent="0.2">
      <c r="A84" s="35"/>
      <c r="B84" s="35"/>
      <c r="C84" s="32"/>
      <c r="D84" s="29"/>
      <c r="E84" s="29" t="s">
        <v>122</v>
      </c>
      <c r="F84" s="104" t="s">
        <v>123</v>
      </c>
      <c r="G84" s="98">
        <f t="shared" si="16"/>
        <v>0</v>
      </c>
      <c r="H84" s="30">
        <v>0</v>
      </c>
      <c r="I84" s="31">
        <v>0</v>
      </c>
      <c r="J84" s="30">
        <v>0</v>
      </c>
      <c r="K84" s="36"/>
    </row>
    <row r="85" spans="1:1025" s="37" customFormat="1" ht="51.75" hidden="1" customHeight="1" x14ac:dyDescent="0.2">
      <c r="A85" s="35"/>
      <c r="B85" s="35"/>
      <c r="C85" s="32"/>
      <c r="D85" s="29"/>
      <c r="E85" s="29" t="s">
        <v>124</v>
      </c>
      <c r="F85" s="104" t="s">
        <v>125</v>
      </c>
      <c r="G85" s="98">
        <f t="shared" si="16"/>
        <v>0</v>
      </c>
      <c r="H85" s="30">
        <v>0</v>
      </c>
      <c r="I85" s="31">
        <v>0</v>
      </c>
      <c r="J85" s="30">
        <v>0</v>
      </c>
      <c r="K85" s="36"/>
    </row>
    <row r="86" spans="1:1025" s="37" customFormat="1" ht="38.25" hidden="1" x14ac:dyDescent="0.2">
      <c r="A86" s="35"/>
      <c r="B86" s="35"/>
      <c r="C86" s="32"/>
      <c r="D86" s="29"/>
      <c r="E86" s="29" t="s">
        <v>126</v>
      </c>
      <c r="F86" s="104" t="s">
        <v>127</v>
      </c>
      <c r="G86" s="98">
        <f t="shared" si="16"/>
        <v>0</v>
      </c>
      <c r="H86" s="30">
        <v>0</v>
      </c>
      <c r="I86" s="31">
        <v>0</v>
      </c>
      <c r="J86" s="30">
        <v>0</v>
      </c>
      <c r="K86" s="36"/>
    </row>
    <row r="87" spans="1:1025" s="37" customFormat="1" ht="44.25" hidden="1" customHeight="1" x14ac:dyDescent="0.2">
      <c r="A87" s="35"/>
      <c r="B87" s="35"/>
      <c r="C87" s="32"/>
      <c r="D87" s="29"/>
      <c r="E87" s="29" t="s">
        <v>128</v>
      </c>
      <c r="F87" s="104" t="s">
        <v>129</v>
      </c>
      <c r="G87" s="98">
        <f t="shared" si="16"/>
        <v>0</v>
      </c>
      <c r="H87" s="30">
        <v>0</v>
      </c>
      <c r="I87" s="31">
        <v>0</v>
      </c>
      <c r="J87" s="30">
        <v>0</v>
      </c>
      <c r="K87" s="36"/>
    </row>
    <row r="88" spans="1:1025" s="37" customFormat="1" ht="89.25" hidden="1" customHeight="1" x14ac:dyDescent="0.2">
      <c r="A88" s="35">
        <v>3719820</v>
      </c>
      <c r="B88" s="35">
        <v>9820</v>
      </c>
      <c r="C88" s="32" t="s">
        <v>73</v>
      </c>
      <c r="D88" s="29" t="s">
        <v>130</v>
      </c>
      <c r="E88" s="29" t="s">
        <v>131</v>
      </c>
      <c r="F88" s="104" t="s">
        <v>132</v>
      </c>
      <c r="G88" s="98">
        <f t="shared" si="16"/>
        <v>0</v>
      </c>
      <c r="H88" s="30">
        <v>0</v>
      </c>
      <c r="I88" s="31">
        <v>0</v>
      </c>
      <c r="J88" s="30">
        <v>0</v>
      </c>
      <c r="K88" s="36"/>
    </row>
    <row r="89" spans="1:1025" s="45" customFormat="1" ht="27.75" customHeight="1" x14ac:dyDescent="0.25">
      <c r="A89" s="113" t="s">
        <v>76</v>
      </c>
      <c r="B89" s="113" t="s">
        <v>11</v>
      </c>
      <c r="C89" s="113" t="s">
        <v>12</v>
      </c>
      <c r="D89" s="113" t="s">
        <v>80</v>
      </c>
      <c r="E89" s="113" t="s">
        <v>81</v>
      </c>
      <c r="F89" s="113" t="s">
        <v>82</v>
      </c>
      <c r="G89" s="113" t="s">
        <v>1</v>
      </c>
      <c r="H89" s="113" t="s">
        <v>10</v>
      </c>
      <c r="I89" s="113" t="s">
        <v>2</v>
      </c>
      <c r="J89" s="113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</row>
    <row r="90" spans="1:1025" s="45" customFormat="1" ht="125.25" customHeight="1" x14ac:dyDescent="0.25">
      <c r="A90" s="113"/>
      <c r="B90" s="113"/>
      <c r="C90" s="113"/>
      <c r="D90" s="113"/>
      <c r="E90" s="113"/>
      <c r="F90" s="113"/>
      <c r="G90" s="113"/>
      <c r="H90" s="113"/>
      <c r="I90" s="18" t="s">
        <v>3</v>
      </c>
      <c r="J90" s="84" t="s">
        <v>13</v>
      </c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</row>
    <row r="91" spans="1:1025" s="45" customFormat="1" x14ac:dyDescent="0.25">
      <c r="A91" s="84" t="s">
        <v>4</v>
      </c>
      <c r="B91" s="84" t="s">
        <v>5</v>
      </c>
      <c r="C91" s="84" t="s">
        <v>6</v>
      </c>
      <c r="D91" s="84" t="s">
        <v>7</v>
      </c>
      <c r="E91" s="84" t="s">
        <v>8</v>
      </c>
      <c r="F91" s="84" t="s">
        <v>9</v>
      </c>
      <c r="G91" s="84" t="s">
        <v>83</v>
      </c>
      <c r="H91" s="84" t="s">
        <v>84</v>
      </c>
      <c r="I91" s="18" t="s">
        <v>85</v>
      </c>
      <c r="J91" s="19" t="s">
        <v>86</v>
      </c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</row>
    <row r="92" spans="1:1025" s="2" customFormat="1" ht="51" x14ac:dyDescent="0.2">
      <c r="A92" s="57">
        <v>3719800</v>
      </c>
      <c r="B92" s="57">
        <v>9800</v>
      </c>
      <c r="C92" s="59" t="s">
        <v>73</v>
      </c>
      <c r="D92" s="24" t="s">
        <v>119</v>
      </c>
      <c r="E92" s="24"/>
      <c r="F92" s="100"/>
      <c r="G92" s="21">
        <f t="shared" si="16"/>
        <v>522500</v>
      </c>
      <c r="H92" s="26">
        <f>SUM(H93:H97)</f>
        <v>522500</v>
      </c>
      <c r="I92" s="26">
        <f>SUM(I93:I97)</f>
        <v>0</v>
      </c>
      <c r="J92" s="26">
        <f>SUM(J93:J97)</f>
        <v>0</v>
      </c>
      <c r="K92" s="17"/>
    </row>
    <row r="93" spans="1:1025" s="2" customFormat="1" ht="38.25" customHeight="1" x14ac:dyDescent="0.2">
      <c r="A93" s="57"/>
      <c r="B93" s="57"/>
      <c r="C93" s="59"/>
      <c r="D93" s="24"/>
      <c r="E93" s="24" t="s">
        <v>111</v>
      </c>
      <c r="F93" s="100" t="s">
        <v>112</v>
      </c>
      <c r="G93" s="21">
        <f t="shared" si="16"/>
        <v>80000</v>
      </c>
      <c r="H93" s="26">
        <v>80000</v>
      </c>
      <c r="I93" s="25">
        <v>0</v>
      </c>
      <c r="J93" s="26">
        <v>0</v>
      </c>
      <c r="K93" s="17"/>
    </row>
    <row r="94" spans="1:1025" s="65" customFormat="1" ht="63.75" customHeight="1" x14ac:dyDescent="0.2">
      <c r="A94" s="60"/>
      <c r="B94" s="60"/>
      <c r="C94" s="59"/>
      <c r="D94" s="61"/>
      <c r="E94" s="61" t="str">
        <f>E69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4" s="107" t="str">
        <f>F69</f>
        <v xml:space="preserve"> рішення сільської ради від 08.02.2022 № № 28-55/VIII, зміни від 13.12.2022 року №  44-2/VIII</v>
      </c>
      <c r="G94" s="66">
        <f t="shared" si="16"/>
        <v>75000</v>
      </c>
      <c r="H94" s="62">
        <v>75000</v>
      </c>
      <c r="I94" s="63">
        <v>0</v>
      </c>
      <c r="J94" s="62">
        <v>0</v>
      </c>
      <c r="K94" s="64"/>
    </row>
    <row r="95" spans="1:1025" s="65" customFormat="1" ht="57" customHeight="1" x14ac:dyDescent="0.2">
      <c r="A95" s="60"/>
      <c r="B95" s="60"/>
      <c r="C95" s="59"/>
      <c r="D95" s="61"/>
      <c r="E95" s="77" t="s">
        <v>172</v>
      </c>
      <c r="F95" s="108" t="s">
        <v>173</v>
      </c>
      <c r="G95" s="66">
        <f t="shared" ref="G95" si="17">H95+I95</f>
        <v>87500</v>
      </c>
      <c r="H95" s="62">
        <v>87500</v>
      </c>
      <c r="I95" s="63">
        <v>0</v>
      </c>
      <c r="J95" s="62">
        <v>0</v>
      </c>
      <c r="K95" s="64"/>
    </row>
    <row r="96" spans="1:1025" s="65" customFormat="1" ht="42.75" customHeight="1" x14ac:dyDescent="0.2">
      <c r="A96" s="60"/>
      <c r="B96" s="60"/>
      <c r="C96" s="59"/>
      <c r="D96" s="61"/>
      <c r="E96" s="61" t="s">
        <v>182</v>
      </c>
      <c r="F96" s="107" t="s">
        <v>174</v>
      </c>
      <c r="G96" s="66">
        <f t="shared" si="16"/>
        <v>200000</v>
      </c>
      <c r="H96" s="62">
        <f>50000+150000</f>
        <v>200000</v>
      </c>
      <c r="I96" s="63">
        <v>0</v>
      </c>
      <c r="J96" s="62">
        <v>0</v>
      </c>
      <c r="K96" s="73" t="s">
        <v>165</v>
      </c>
      <c r="L96" s="74" t="s">
        <v>166</v>
      </c>
    </row>
    <row r="97" spans="1:11" s="65" customFormat="1" ht="44.25" customHeight="1" x14ac:dyDescent="0.2">
      <c r="A97" s="60"/>
      <c r="B97" s="60"/>
      <c r="C97" s="59"/>
      <c r="D97" s="61"/>
      <c r="E97" s="61" t="s">
        <v>128</v>
      </c>
      <c r="F97" s="107" t="s">
        <v>129</v>
      </c>
      <c r="G97" s="66">
        <f t="shared" si="16"/>
        <v>80000</v>
      </c>
      <c r="H97" s="62">
        <v>80000</v>
      </c>
      <c r="I97" s="63">
        <v>0</v>
      </c>
      <c r="J97" s="62">
        <v>0</v>
      </c>
      <c r="K97" s="64"/>
    </row>
    <row r="98" spans="1:11" x14ac:dyDescent="0.25">
      <c r="A98" s="3" t="s">
        <v>133</v>
      </c>
      <c r="B98" s="3" t="s">
        <v>133</v>
      </c>
      <c r="C98" s="3" t="s">
        <v>133</v>
      </c>
      <c r="D98" s="20" t="s">
        <v>77</v>
      </c>
      <c r="E98" s="3" t="s">
        <v>133</v>
      </c>
      <c r="F98" s="3" t="s">
        <v>133</v>
      </c>
      <c r="G98" s="21">
        <f>G71+G13</f>
        <v>21690759</v>
      </c>
      <c r="H98" s="21">
        <f>H71+H13</f>
        <v>16890239</v>
      </c>
      <c r="I98" s="21">
        <f>I71+I13</f>
        <v>4800520</v>
      </c>
      <c r="J98" s="21">
        <f>J71+J13</f>
        <v>4785520</v>
      </c>
      <c r="K98" s="34">
        <f>I98-J98</f>
        <v>15000</v>
      </c>
    </row>
    <row r="99" spans="1:11" s="15" customFormat="1" x14ac:dyDescent="0.25">
      <c r="A99" s="38"/>
      <c r="B99" s="38"/>
      <c r="C99" s="38"/>
      <c r="D99" s="38"/>
      <c r="E99" s="38"/>
      <c r="F99" s="38"/>
      <c r="G99" s="39"/>
      <c r="H99" s="38"/>
      <c r="I99" s="38"/>
    </row>
    <row r="100" spans="1:11" s="15" customFormat="1" x14ac:dyDescent="0.25">
      <c r="A100" s="38"/>
      <c r="B100" s="38"/>
      <c r="C100" s="38"/>
      <c r="D100" s="38"/>
      <c r="E100" s="38"/>
      <c r="F100" s="38"/>
      <c r="G100" s="39"/>
      <c r="H100" s="38"/>
      <c r="I100" s="38"/>
    </row>
    <row r="101" spans="1:11" s="40" customFormat="1" ht="30.75" customHeight="1" x14ac:dyDescent="0.3">
      <c r="D101" s="40" t="s">
        <v>75</v>
      </c>
      <c r="E101" s="41"/>
      <c r="F101" s="42"/>
      <c r="G101" s="40" t="s">
        <v>134</v>
      </c>
    </row>
    <row r="103" spans="1:11" x14ac:dyDescent="0.25">
      <c r="G103" s="68"/>
    </row>
    <row r="104" spans="1:11" x14ac:dyDescent="0.25">
      <c r="G104" s="5">
        <f>20249239</f>
        <v>20249239</v>
      </c>
      <c r="H104" s="1">
        <v>15790239</v>
      </c>
      <c r="I104" s="1">
        <v>4459000</v>
      </c>
      <c r="J104" s="2">
        <v>4444000</v>
      </c>
    </row>
    <row r="106" spans="1:11" x14ac:dyDescent="0.25">
      <c r="G106" s="68">
        <f>G104-G98</f>
        <v>-1441520</v>
      </c>
      <c r="H106" s="68">
        <f t="shared" ref="H106:J106" si="18">H104-H98</f>
        <v>-1100000</v>
      </c>
      <c r="I106" s="68">
        <f t="shared" si="18"/>
        <v>-341520</v>
      </c>
      <c r="J106" s="68">
        <f t="shared" si="18"/>
        <v>-341520</v>
      </c>
    </row>
    <row r="108" spans="1:11" x14ac:dyDescent="0.25">
      <c r="H108" s="56">
        <f>H98-8758839</f>
        <v>8131400</v>
      </c>
    </row>
  </sheetData>
  <mergeCells count="61">
    <mergeCell ref="H64:H65"/>
    <mergeCell ref="I64:J64"/>
    <mergeCell ref="A89:A90"/>
    <mergeCell ref="B89:B90"/>
    <mergeCell ref="C89:C90"/>
    <mergeCell ref="D89:D90"/>
    <mergeCell ref="E89:E90"/>
    <mergeCell ref="F89:F90"/>
    <mergeCell ref="G89:G90"/>
    <mergeCell ref="H89:H90"/>
    <mergeCell ref="I89:J89"/>
    <mergeCell ref="F49:F50"/>
    <mergeCell ref="G49:G50"/>
    <mergeCell ref="H49:H50"/>
    <mergeCell ref="I49:J49"/>
    <mergeCell ref="F22:F23"/>
    <mergeCell ref="G22:G23"/>
    <mergeCell ref="H22:H23"/>
    <mergeCell ref="I22:J22"/>
    <mergeCell ref="F34:F35"/>
    <mergeCell ref="G34:G35"/>
    <mergeCell ref="H34:H35"/>
    <mergeCell ref="I34:J34"/>
    <mergeCell ref="A22:A23"/>
    <mergeCell ref="B22:B23"/>
    <mergeCell ref="C22:C23"/>
    <mergeCell ref="D22:D23"/>
    <mergeCell ref="E22:E23"/>
    <mergeCell ref="A49:A50"/>
    <mergeCell ref="B49:B50"/>
    <mergeCell ref="C49:C50"/>
    <mergeCell ref="D49:D50"/>
    <mergeCell ref="E49:E50"/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64:A65"/>
    <mergeCell ref="B64:B65"/>
    <mergeCell ref="C64:C65"/>
    <mergeCell ref="D64:D65"/>
    <mergeCell ref="E64:E65"/>
    <mergeCell ref="F64:F65"/>
    <mergeCell ref="G64:G65"/>
    <mergeCell ref="A34:A35"/>
    <mergeCell ref="B34:B35"/>
    <mergeCell ref="C34:C35"/>
    <mergeCell ref="D34:D35"/>
    <mergeCell ref="E34:E35"/>
  </mergeCells>
  <pageMargins left="0.7" right="0.7" top="0.75" bottom="0.75" header="0.51180555555555496" footer="0.51180555555555496"/>
  <pageSetup paperSize="9" scale="64" firstPageNumber="0" orientation="landscape" r:id="rId1"/>
  <rowBreaks count="6" manualBreakCount="6">
    <brk id="21" max="9" man="1"/>
    <brk id="33" max="9" man="1"/>
    <brk id="48" max="9" man="1"/>
    <brk id="63" max="9" man="1"/>
    <brk id="88" max="9" man="1"/>
    <brk id="10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2023-07-10T11:10:27Z</cp:lastPrinted>
  <dcterms:created xsi:type="dcterms:W3CDTF">2006-09-16T00:00:00Z</dcterms:created>
  <dcterms:modified xsi:type="dcterms:W3CDTF">2023-07-10T11:10:29Z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