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19440" windowHeight="12240" tabRatio="500"/>
  </bookViews>
  <sheets>
    <sheet name="додаток 5" sheetId="6" r:id="rId1"/>
    <sheet name="Лист2" sheetId="8" r:id="rId2"/>
  </sheets>
  <definedNames>
    <definedName name="_xlnm.Print_Area" localSheetId="0">'додаток 5'!$A$1:$J$108</definedName>
  </definedNames>
  <calcPr calcId="145621"/>
</workbook>
</file>

<file path=xl/calcChain.xml><?xml version="1.0" encoding="utf-8"?>
<calcChain xmlns="http://schemas.openxmlformats.org/spreadsheetml/2006/main">
  <c r="F98" i="6" l="1"/>
  <c r="E98" i="6"/>
  <c r="I73" i="6" l="1"/>
  <c r="J112" i="6" l="1"/>
  <c r="H45" i="6"/>
  <c r="H43" i="6"/>
  <c r="H38" i="6"/>
  <c r="H52" i="6"/>
  <c r="G98" i="6"/>
  <c r="H103" i="6"/>
  <c r="H101" i="6"/>
  <c r="H97" i="6"/>
  <c r="I60" i="6" l="1"/>
  <c r="J60" i="6"/>
  <c r="H53" i="6"/>
  <c r="I53" i="6"/>
  <c r="J53" i="6"/>
  <c r="J14" i="6"/>
  <c r="H58" i="6" l="1"/>
  <c r="I58" i="6"/>
  <c r="J58" i="6"/>
  <c r="H18" i="6"/>
  <c r="J56" i="6" l="1"/>
  <c r="G56" i="6"/>
  <c r="H57" i="6"/>
  <c r="G57" i="6" s="1"/>
  <c r="I57" i="6"/>
  <c r="J57" i="6"/>
  <c r="I55" i="6"/>
  <c r="J55" i="6" s="1"/>
  <c r="H32" i="6"/>
  <c r="H36" i="6"/>
  <c r="J72" i="6" l="1"/>
  <c r="I72" i="6"/>
  <c r="H29" i="6" l="1"/>
  <c r="H25" i="6" l="1"/>
  <c r="H87" i="6"/>
  <c r="H30" i="6"/>
  <c r="H16" i="6"/>
  <c r="J78" i="6" l="1"/>
  <c r="I78" i="6"/>
  <c r="H64" i="6" l="1"/>
  <c r="H63" i="6" s="1"/>
  <c r="F79" i="6"/>
  <c r="E79" i="6"/>
  <c r="I63" i="6"/>
  <c r="J68" i="6"/>
  <c r="J64" i="6" s="1"/>
  <c r="G68" i="6"/>
  <c r="J63" i="6" l="1"/>
  <c r="G64" i="6"/>
  <c r="G63" i="6" s="1"/>
  <c r="G102" i="6"/>
  <c r="H96" i="6" l="1"/>
  <c r="H54" i="6" l="1"/>
  <c r="H46" i="6" l="1"/>
  <c r="H78" i="6"/>
  <c r="H77" i="6" l="1"/>
  <c r="H76" i="6" s="1"/>
  <c r="G78" i="6"/>
  <c r="G83" i="6"/>
  <c r="E99" i="6"/>
  <c r="F99" i="6"/>
  <c r="G99" i="6"/>
  <c r="G101" i="6" l="1"/>
  <c r="G72" i="6"/>
  <c r="H27" i="6"/>
  <c r="E60" i="6" l="1"/>
  <c r="I46" i="6"/>
  <c r="G46" i="6" s="1"/>
  <c r="G51" i="6"/>
  <c r="I59" i="6" l="1"/>
  <c r="J59" i="6" s="1"/>
  <c r="G73" i="6" l="1"/>
  <c r="H39" i="6"/>
  <c r="I39" i="6"/>
  <c r="J39" i="6"/>
  <c r="I37" i="6"/>
  <c r="J37" i="6"/>
  <c r="I17" i="6"/>
  <c r="J17" i="6"/>
  <c r="H15" i="6"/>
  <c r="I15" i="6"/>
  <c r="J15" i="6"/>
  <c r="G36" i="6" l="1"/>
  <c r="F36" i="6"/>
  <c r="E36" i="6"/>
  <c r="I31" i="6"/>
  <c r="I20" i="6" s="1"/>
  <c r="J31" i="6"/>
  <c r="J20" i="6" s="1"/>
  <c r="G32" i="6"/>
  <c r="G28" i="6"/>
  <c r="H31" i="6" l="1"/>
  <c r="G31" i="6" s="1"/>
  <c r="I42" i="6" l="1"/>
  <c r="J42" i="6"/>
  <c r="G44" i="6"/>
  <c r="H37" i="6" l="1"/>
  <c r="G82" i="6"/>
  <c r="G100" i="6"/>
  <c r="G59" i="6"/>
  <c r="G60" i="6"/>
  <c r="F60" i="6"/>
  <c r="F59" i="6"/>
  <c r="E59" i="6"/>
  <c r="G58" i="6" l="1"/>
  <c r="F78" i="6"/>
  <c r="E78" i="6"/>
  <c r="E25" i="6"/>
  <c r="E26" i="6" s="1"/>
  <c r="E19" i="6"/>
  <c r="F19" i="6"/>
  <c r="E29" i="6" l="1"/>
  <c r="E32" i="6"/>
  <c r="G71" i="6"/>
  <c r="I69" i="6"/>
  <c r="I62" i="6" s="1"/>
  <c r="I14" i="6" s="1"/>
  <c r="J69" i="6"/>
  <c r="J62" i="6" s="1"/>
  <c r="H70" i="6"/>
  <c r="G70" i="6" s="1"/>
  <c r="G55" i="6" l="1"/>
  <c r="H69" i="6"/>
  <c r="H62" i="6" s="1"/>
  <c r="G69" i="6" l="1"/>
  <c r="G62" i="6" s="1"/>
  <c r="G81" i="6" l="1"/>
  <c r="G104" i="6" l="1"/>
  <c r="G103" i="6"/>
  <c r="G97" i="6" l="1"/>
  <c r="J96" i="6"/>
  <c r="I96" i="6"/>
  <c r="G96" i="6" s="1"/>
  <c r="H42" i="6" l="1"/>
  <c r="G42" i="6" s="1"/>
  <c r="H20" i="6" l="1"/>
  <c r="H19" i="6"/>
  <c r="H17" i="6" s="1"/>
  <c r="F25" i="6" l="1"/>
  <c r="F26" i="6" l="1"/>
  <c r="G21" i="6"/>
  <c r="F29" i="6" l="1"/>
  <c r="F32" i="6"/>
  <c r="G95" i="6" l="1"/>
  <c r="G94" i="6"/>
  <c r="G93" i="6"/>
  <c r="G92" i="6"/>
  <c r="G91" i="6"/>
  <c r="G90" i="6"/>
  <c r="G89" i="6"/>
  <c r="J88" i="6"/>
  <c r="I88" i="6"/>
  <c r="H88" i="6"/>
  <c r="G87" i="6"/>
  <c r="G80" i="6"/>
  <c r="G79" i="6"/>
  <c r="J77" i="6"/>
  <c r="J76" i="6" s="1"/>
  <c r="J75" i="6" s="1"/>
  <c r="J74" i="6" s="1"/>
  <c r="I77" i="6"/>
  <c r="H75" i="6"/>
  <c r="H74" i="6" s="1"/>
  <c r="G61" i="6"/>
  <c r="G54" i="6"/>
  <c r="G53" i="6" s="1"/>
  <c r="G52" i="6"/>
  <c r="G47" i="6"/>
  <c r="J46" i="6"/>
  <c r="J41" i="6" s="1"/>
  <c r="I41" i="6"/>
  <c r="H41" i="6"/>
  <c r="H14" i="6" s="1"/>
  <c r="G45" i="6"/>
  <c r="G43" i="6"/>
  <c r="G40" i="6"/>
  <c r="G39" i="6" s="1"/>
  <c r="G38" i="6"/>
  <c r="G37" i="6" s="1"/>
  <c r="G30" i="6"/>
  <c r="G29" i="6"/>
  <c r="G27" i="6"/>
  <c r="G26" i="6"/>
  <c r="G25" i="6"/>
  <c r="G19" i="6"/>
  <c r="G18" i="6"/>
  <c r="G16" i="6"/>
  <c r="G15" i="6" s="1"/>
  <c r="G14" i="6" l="1"/>
  <c r="J13" i="6"/>
  <c r="J105" i="6" s="1"/>
  <c r="G20" i="6"/>
  <c r="G17" i="6"/>
  <c r="I13" i="6"/>
  <c r="I76" i="6"/>
  <c r="I75" i="6" s="1"/>
  <c r="I74" i="6" s="1"/>
  <c r="G77" i="6"/>
  <c r="G76" i="6" s="1"/>
  <c r="G75" i="6" s="1"/>
  <c r="G74" i="6" s="1"/>
  <c r="G88" i="6"/>
  <c r="I105" i="6" l="1"/>
  <c r="I112" i="6" s="1"/>
  <c r="G41" i="6"/>
  <c r="H13" i="6"/>
  <c r="H105" i="6" s="1"/>
  <c r="H112" i="6" s="1"/>
  <c r="G13" i="6"/>
  <c r="G105" i="6" s="1"/>
  <c r="G112" i="6" s="1"/>
  <c r="K105" i="6" l="1"/>
</calcChain>
</file>

<file path=xl/sharedStrings.xml><?xml version="1.0" encoding="utf-8"?>
<sst xmlns="http://schemas.openxmlformats.org/spreadsheetml/2006/main" count="353" uniqueCount="219">
  <si>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</si>
  <si>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</si>
  <si>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</si>
  <si>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</si>
  <si>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</si>
  <si>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</si>
  <si>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</si>
  <si>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</si>
  <si>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</si>
  <si>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</si>
  <si>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</si>
  <si>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</si>
  <si>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</si>
  <si>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</si>
  <si>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</si>
  <si>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</si>
  <si>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</si>
  <si>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</si>
  <si>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</si>
  <si>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</si>
  <si>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</si>
  <si>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</si>
  <si>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</si>
  <si>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</si>
  <si>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</si>
  <si>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</si>
  <si>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</si>
  <si>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</si>
  <si>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</si>
  <si>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</si>
  <si>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</si>
  <si>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</si>
  <si>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</si>
  <si>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</si>
  <si>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</si>
  <si>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</si>
  <si>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</si>
  <si>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</si>
  <si>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</si>
  <si>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</si>
  <si>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</si>
  <si>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</si>
  <si>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</si>
  <si>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</si>
  <si>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</si>
  <si>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</si>
  <si>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</si>
  <si>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</si>
  <si>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</si>
  <si>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</si>
  <si>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</si>
  <si>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</si>
  <si>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</si>
  <si>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</si>
  <si>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</si>
  <si>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</si>
  <si>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</si>
  <si>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</si>
  <si>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</si>
  <si>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</si>
  <si>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</si>
  <si>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</si>
  <si>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</si>
  <si>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</si>
  <si>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</si>
  <si>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</si>
  <si>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</si>
  <si>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</si>
  <si>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</si>
  <si>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</si>
  <si>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</si>
  <si>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</si>
  <si>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</si>
  <si>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</si>
  <si>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</si>
  <si>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</si>
  <si>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</si>
  <si>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</si>
  <si>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</si>
  <si>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</si>
  <si>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</si>
  <si>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</si>
  <si>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</si>
  <si>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</si>
  <si>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</si>
  <si>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</si>
  <si>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</si>
  <si>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</si>
  <si>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</si>
  <si>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</si>
  <si>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</si>
  <si>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</si>
  <si>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</si>
  <si>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</si>
  <si>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</si>
  <si>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</si>
  <si>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</si>
  <si>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</si>
  <si>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</si>
  <si>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</si>
  <si>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</si>
  <si>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</si>
  <si>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</si>
  <si>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</si>
  <si>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</si>
  <si>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</si>
  <si>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</si>
  <si>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</si>
  <si>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</si>
  <si>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</si>
  <si>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</si>
  <si>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</si>
  <si>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</si>
  <si>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</si>
  <si>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</si>
  <si>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</si>
  <si>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</si>
  <si>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</si>
  <si>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</si>
  <si>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</si>
  <si>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</si>
  <si>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</si>
  <si>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</si>
  <si>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</si>
  <si>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</si>
  <si>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</si>
  <si>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</si>
  <si>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</si>
  <si>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</si>
  <si>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</si>
  <si>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</si>
  <si>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</si>
  <si>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</si>
  <si>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</si>
  <si>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</si>
  <si>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</si>
  <si>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</si>
  <si>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</si>
  <si>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</si>
  <si>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</si>
  <si>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</si>
  <si>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</si>
  <si>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</si>
  <si>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</si>
  <si>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</si>
  <si>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</si>
  <si>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</si>
  <si>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</si>
  <si>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</si>
  <si>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</si>
  <si>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</si>
  <si>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</si>
  <si>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</si>
  <si>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</si>
  <si>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</si>
  <si>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</si>
  <si>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</si>
  <si>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</si>
  <si>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</si>
  <si>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</si>
  <si>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</si>
  <si>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</si>
  <si>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</si>
  <si>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</si>
  <si>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</si>
  <si>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</si>
  <si>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</si>
  <si>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</si>
  <si>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 рішення сільської ради  від 22.12.2022 року № 45-24/VІІІ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</si>
  <si>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</si>
  <si>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</si>
  <si>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</si>
  <si>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</si>
  <si>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</si>
  <si>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</si>
  <si>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</si>
  <si>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</si>
  <si>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</si>
  <si>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</si>
  <si>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</si>
  <si>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</si>
  <si>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</si>
  <si>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</si>
  <si>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</si>
  <si>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</si>
  <si>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</si>
  <si>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</si>
  <si>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</si>
  <si>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</si>
  <si>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</si>
  <si>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</si>
  <si>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</si>
  <si>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</si>
  <si>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</si>
  <si>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</si>
  <si>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</si>
  <si>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</si>
  <si>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</si>
  <si>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</si>
  <si>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</si>
  <si>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</si>
  <si>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</si>
  <si>
    <t>40 УПСЗН</t>
  </si>
  <si>
    <t>«Підтримка державної політики у сфері казначейського обслуговування бюджетних коштів на 2023 рік»</t>
  </si>
  <si>
    <t>рішення сесії від 26.09.2023 № 59-1/VIII</t>
  </si>
  <si>
    <t>сміла сф 31000</t>
  </si>
  <si>
    <t>обла сф 1050000</t>
  </si>
  <si>
    <t>Секретар сільської ради</t>
  </si>
  <si>
    <t>Тетяна ДІБРОВА</t>
  </si>
  <si>
    <t xml:space="preserve">Програми «Забезпечення виконання судових рішень та виконавчих документів на 2023-2025 роки» </t>
  </si>
  <si>
    <t xml:space="preserve"> рішення сільської ради від 26.09.2023 №  59-3/VIII</t>
  </si>
  <si>
    <t>Програма підтримки територіальної оборони, інших сил безпеки та сил оборони на 2023-2025роки</t>
  </si>
  <si>
    <t>рішення сільської ради  від 20.11.2023 № 62-1/VIII</t>
  </si>
  <si>
    <t>0217351</t>
  </si>
  <si>
    <t>Розроблення комплексних планів просторового розвитку територій територіальних громад</t>
  </si>
  <si>
    <t xml:space="preserve">Програми Білозірської сільської територіальної
громади «Про підтримку Черкаського батальйону територіальної оборони в/ч А7324» на 2022- 2025 роки»
</t>
  </si>
  <si>
    <t>рішення сесії від 14.08.2023 №  55-2/VIII, зміни від 20.12.2023 №64-9/VIII</t>
  </si>
  <si>
    <t>Програма«Надання фінансової підтримки для матеріально-технічного забезпечення Військової частини А 3177 на 2023-2024 роки», зі змінами</t>
  </si>
  <si>
    <t>(в редакції рішення сесії  від 20.12.2023 р.№ 64-5/VIII)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</si>
</sst>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3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/>
    <xf numFmtId="0" fontId="8" fillId="0" borderId="1" xfId="0" applyFont="1" applyBorder="1" applyAlignment="1" applyProtection="1">
      <alignment vertical="center" wrapText="1"/>
    </xf>
    <xf numFmtId="0" fontId="17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</xf>
    <xf numFmtId="0" fontId="5" fillId="4" borderId="0" xfId="0" applyFont="1" applyFill="1" applyAlignment="1">
      <alignment horizontal="left" vertical="center"/>
    </xf>
    <xf numFmtId="4" fontId="22" fillId="0" borderId="5" xfId="0" applyNumberFormat="1" applyFont="1" applyBorder="1" applyAlignment="1" applyProtection="1">
      <alignment horizontal="right" vertical="center" wrapText="1"/>
    </xf>
    <xf numFmtId="4" fontId="22" fillId="0" borderId="8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5"/>
  <sheetViews>
    <sheetView tabSelected="1" view="pageBreakPreview" zoomScale="85" zoomScaleNormal="100" zoomScaleSheetLayoutView="85" zoomScalePageLayoutView="95" workbookViewId="0">
      <selection activeCell="B5" sqref="B5:K5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0" t="s">
        <v>173</v>
      </c>
      <c r="J1" s="120"/>
      <c r="K1" s="9"/>
    </row>
    <row r="2" spans="1:12" s="11" customFormat="1" ht="15" customHeight="1" x14ac:dyDescent="0.2">
      <c r="A2" s="10"/>
      <c r="B2" s="10"/>
      <c r="D2" s="12"/>
      <c r="E2" s="12"/>
      <c r="F2" s="123" t="s">
        <v>178</v>
      </c>
      <c r="G2" s="123"/>
      <c r="H2" s="123"/>
      <c r="I2" s="123"/>
      <c r="J2" s="123"/>
      <c r="K2" s="12"/>
    </row>
    <row r="3" spans="1:12" s="11" customFormat="1" ht="12" customHeight="1" x14ac:dyDescent="0.2">
      <c r="A3" s="10"/>
      <c r="B3" s="10"/>
      <c r="D3" s="13"/>
      <c r="E3" s="13"/>
      <c r="F3" s="123"/>
      <c r="G3" s="123"/>
      <c r="H3" s="123"/>
      <c r="I3" s="123"/>
      <c r="J3" s="123"/>
      <c r="K3" s="13"/>
    </row>
    <row r="4" spans="1:12" s="11" customFormat="1" ht="15" customHeight="1" x14ac:dyDescent="0.2">
      <c r="A4" s="10"/>
      <c r="B4" s="10"/>
      <c r="D4" s="13"/>
      <c r="E4" s="13"/>
      <c r="F4" s="124" t="s">
        <v>218</v>
      </c>
      <c r="G4" s="124"/>
      <c r="H4" s="124"/>
      <c r="I4" s="124"/>
      <c r="J4" s="124"/>
      <c r="K4" s="13"/>
    </row>
    <row r="5" spans="1:12" s="53" customFormat="1" ht="20.100000000000001" customHeight="1" x14ac:dyDescent="0.3">
      <c r="A5" s="52"/>
      <c r="B5" s="121" t="s">
        <v>77</v>
      </c>
      <c r="C5" s="121"/>
      <c r="D5" s="121"/>
      <c r="E5" s="121"/>
      <c r="F5" s="121"/>
      <c r="G5" s="121"/>
      <c r="H5" s="121"/>
      <c r="I5" s="121"/>
      <c r="J5" s="121"/>
      <c r="K5" s="121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2">
        <v>2350100000</v>
      </c>
      <c r="F7" s="122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19" t="s">
        <v>0</v>
      </c>
      <c r="F8" s="119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25"/>
      <c r="C9" s="125"/>
      <c r="D9" s="125"/>
      <c r="E9" s="125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18" t="s">
        <v>75</v>
      </c>
      <c r="B10" s="118" t="s">
        <v>11</v>
      </c>
      <c r="C10" s="118" t="s">
        <v>12</v>
      </c>
      <c r="D10" s="118" t="s">
        <v>79</v>
      </c>
      <c r="E10" s="118" t="s">
        <v>80</v>
      </c>
      <c r="F10" s="118" t="s">
        <v>81</v>
      </c>
      <c r="G10" s="118" t="s">
        <v>1</v>
      </c>
      <c r="H10" s="118" t="s">
        <v>10</v>
      </c>
      <c r="I10" s="118" t="s">
        <v>2</v>
      </c>
      <c r="J10" s="118"/>
      <c r="K10" s="17"/>
    </row>
    <row r="11" spans="1:12" ht="128.2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0"/>
      <c r="G13" s="21">
        <f>G14</f>
        <v>19280410</v>
      </c>
      <c r="H13" s="21">
        <f>H14</f>
        <v>13444736</v>
      </c>
      <c r="I13" s="22">
        <f>I14</f>
        <v>5835674</v>
      </c>
      <c r="J13" s="21">
        <f>J14</f>
        <v>5822998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0"/>
      <c r="G14" s="21">
        <f>H14+I14</f>
        <v>19280410</v>
      </c>
      <c r="H14" s="21">
        <f>H15+H17+H20+H37+H41+H53+H62</f>
        <v>13444736</v>
      </c>
      <c r="I14" s="21">
        <f t="shared" ref="I14:J14" si="0">I15+I17+I20+I37+I41+I53+I62</f>
        <v>5835674</v>
      </c>
      <c r="J14" s="21">
        <f t="shared" si="0"/>
        <v>5822998</v>
      </c>
      <c r="K14" s="17"/>
    </row>
    <row r="15" spans="1:12" s="88" customFormat="1" ht="24.75" customHeight="1" x14ac:dyDescent="0.2">
      <c r="A15" s="83" t="s">
        <v>179</v>
      </c>
      <c r="B15" s="83" t="s">
        <v>180</v>
      </c>
      <c r="C15" s="83" t="s">
        <v>179</v>
      </c>
      <c r="D15" s="84" t="s">
        <v>181</v>
      </c>
      <c r="E15" s="85"/>
      <c r="F15" s="93"/>
      <c r="G15" s="86">
        <f>G16</f>
        <v>32000</v>
      </c>
      <c r="H15" s="86">
        <f t="shared" ref="H15:J15" si="1">H16</f>
        <v>32000</v>
      </c>
      <c r="I15" s="86">
        <f t="shared" si="1"/>
        <v>0</v>
      </c>
      <c r="J15" s="86">
        <f t="shared" si="1"/>
        <v>0</v>
      </c>
      <c r="K15" s="87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209</v>
      </c>
      <c r="F16" s="94" t="s">
        <v>210</v>
      </c>
      <c r="G16" s="21">
        <f t="shared" ref="G16:G31" si="2">H16+I16</f>
        <v>32000</v>
      </c>
      <c r="H16" s="26">
        <f>17000+15000</f>
        <v>32000</v>
      </c>
      <c r="I16" s="25">
        <v>0</v>
      </c>
      <c r="J16" s="26">
        <v>0</v>
      </c>
      <c r="K16" s="17"/>
    </row>
    <row r="17" spans="1:1025" s="90" customFormat="1" ht="24.75" customHeight="1" x14ac:dyDescent="0.25">
      <c r="A17" s="3"/>
      <c r="B17" s="3">
        <v>2000</v>
      </c>
      <c r="C17" s="79"/>
      <c r="D17" s="89" t="s">
        <v>182</v>
      </c>
      <c r="E17" s="20"/>
      <c r="F17" s="95"/>
      <c r="G17" s="21">
        <f>G18+G19</f>
        <v>1824297</v>
      </c>
      <c r="H17" s="21">
        <f t="shared" ref="H17:J17" si="3">H18+H19</f>
        <v>1824297</v>
      </c>
      <c r="I17" s="21">
        <f t="shared" si="3"/>
        <v>0</v>
      </c>
      <c r="J17" s="21">
        <f t="shared" si="3"/>
        <v>0</v>
      </c>
      <c r="K17" s="81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</row>
    <row r="18" spans="1:1025" ht="61.5" customHeight="1" x14ac:dyDescent="0.25">
      <c r="A18" s="16" t="s">
        <v>17</v>
      </c>
      <c r="B18" s="16" t="s">
        <v>88</v>
      </c>
      <c r="C18" s="16" t="s">
        <v>18</v>
      </c>
      <c r="D18" s="24" t="s">
        <v>19</v>
      </c>
      <c r="E18" s="24" t="s">
        <v>193</v>
      </c>
      <c r="F18" s="94" t="s">
        <v>156</v>
      </c>
      <c r="G18" s="21">
        <f t="shared" si="2"/>
        <v>1474297</v>
      </c>
      <c r="H18" s="26">
        <f>1125000+43000+170000+88500+47797+20000-20000</f>
        <v>1474297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89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4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2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0" customFormat="1" ht="36.75" customHeight="1" x14ac:dyDescent="0.25">
      <c r="A20" s="3"/>
      <c r="B20" s="3">
        <v>3000</v>
      </c>
      <c r="C20" s="3"/>
      <c r="D20" s="20" t="s">
        <v>183</v>
      </c>
      <c r="E20" s="20"/>
      <c r="F20" s="95"/>
      <c r="G20" s="21">
        <f>SUM(G21:G31)</f>
        <v>3798650</v>
      </c>
      <c r="H20" s="21">
        <f>SUM(H21:H31)</f>
        <v>3798650</v>
      </c>
      <c r="I20" s="21">
        <f>SUM(I21:I31)</f>
        <v>0</v>
      </c>
      <c r="J20" s="21">
        <f>SUM(J21:J31)</f>
        <v>0</v>
      </c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146</v>
      </c>
      <c r="F21" s="96" t="s">
        <v>147</v>
      </c>
      <c r="G21" s="21">
        <f t="shared" si="2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18" t="s">
        <v>75</v>
      </c>
      <c r="B22" s="118" t="s">
        <v>11</v>
      </c>
      <c r="C22" s="118" t="s">
        <v>12</v>
      </c>
      <c r="D22" s="118" t="s">
        <v>79</v>
      </c>
      <c r="E22" s="118" t="s">
        <v>80</v>
      </c>
      <c r="F22" s="118" t="s">
        <v>81</v>
      </c>
      <c r="G22" s="118" t="s">
        <v>1</v>
      </c>
      <c r="H22" s="118" t="s">
        <v>10</v>
      </c>
      <c r="I22" s="118" t="s">
        <v>2</v>
      </c>
      <c r="J22" s="118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8" t="s">
        <v>3</v>
      </c>
      <c r="J23" s="78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78" t="s">
        <v>4</v>
      </c>
      <c r="B24" s="78" t="s">
        <v>5</v>
      </c>
      <c r="C24" s="78" t="s">
        <v>6</v>
      </c>
      <c r="D24" s="78" t="s">
        <v>7</v>
      </c>
      <c r="E24" s="78" t="s">
        <v>8</v>
      </c>
      <c r="F24" s="78" t="s">
        <v>9</v>
      </c>
      <c r="G24" s="78" t="s">
        <v>82</v>
      </c>
      <c r="H24" s="78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96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2"/>
        <v>210000</v>
      </c>
      <c r="H25" s="26">
        <f>200000+10000</f>
        <v>210000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96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2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166</v>
      </c>
      <c r="F27" s="94" t="s">
        <v>167</v>
      </c>
      <c r="G27" s="21">
        <f t="shared" si="2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175</v>
      </c>
      <c r="B28" s="74">
        <v>3140</v>
      </c>
      <c r="C28" s="74">
        <v>1040</v>
      </c>
      <c r="D28" s="24" t="s">
        <v>174</v>
      </c>
      <c r="E28" s="75" t="s">
        <v>176</v>
      </c>
      <c r="F28" s="97" t="s">
        <v>177</v>
      </c>
      <c r="G28" s="76">
        <f t="shared" si="2"/>
        <v>100000</v>
      </c>
      <c r="H28" s="77">
        <v>100000</v>
      </c>
      <c r="I28" s="25">
        <v>0</v>
      </c>
      <c r="J28" s="26">
        <v>0</v>
      </c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90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4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317300</v>
      </c>
      <c r="H29" s="26">
        <f>500000-2700-100000-80000</f>
        <v>317300</v>
      </c>
      <c r="I29" s="25">
        <v>0</v>
      </c>
      <c r="J29" s="26">
        <v>0</v>
      </c>
      <c r="K29" s="17"/>
    </row>
    <row r="30" spans="1:1025" ht="39" customHeight="1" x14ac:dyDescent="0.25">
      <c r="A30" s="27" t="s">
        <v>37</v>
      </c>
      <c r="B30" s="16">
        <v>3241</v>
      </c>
      <c r="C30" s="16" t="s">
        <v>40</v>
      </c>
      <c r="D30" s="28" t="s">
        <v>38</v>
      </c>
      <c r="E30" s="29" t="s">
        <v>143</v>
      </c>
      <c r="F30" s="98" t="s">
        <v>168</v>
      </c>
      <c r="G30" s="21">
        <f t="shared" si="2"/>
        <v>2602950</v>
      </c>
      <c r="H30" s="30">
        <f>2204950+278000+120000</f>
        <v>2602950</v>
      </c>
      <c r="I30" s="31">
        <v>0</v>
      </c>
      <c r="J30" s="30">
        <v>0</v>
      </c>
      <c r="K30" s="17"/>
    </row>
    <row r="31" spans="1:1025" ht="30.75" customHeight="1" x14ac:dyDescent="0.25">
      <c r="A31" s="16" t="s">
        <v>39</v>
      </c>
      <c r="B31" s="16" t="s">
        <v>91</v>
      </c>
      <c r="C31" s="16" t="s">
        <v>40</v>
      </c>
      <c r="D31" s="24" t="s">
        <v>41</v>
      </c>
      <c r="E31" s="24"/>
      <c r="F31" s="94"/>
      <c r="G31" s="21">
        <f t="shared" si="2"/>
        <v>260000</v>
      </c>
      <c r="H31" s="26">
        <f>H32+H36</f>
        <v>260000</v>
      </c>
      <c r="I31" s="26">
        <f t="shared" ref="I31:J31" si="4">I32</f>
        <v>0</v>
      </c>
      <c r="J31" s="26">
        <f t="shared" si="4"/>
        <v>0</v>
      </c>
      <c r="K31" s="17"/>
    </row>
    <row r="32" spans="1:1025" s="44" customFormat="1" ht="79.5" customHeight="1" x14ac:dyDescent="0.25">
      <c r="A32" s="74"/>
      <c r="B32" s="74"/>
      <c r="C32" s="74"/>
      <c r="D32" s="24"/>
      <c r="E32" s="24" t="str">
        <f>E26</f>
        <v>Комплекснаї програма «Турбота» Білозірської територіальної громади на 2021-2025 роки (зі змінами)</v>
      </c>
      <c r="F32" s="96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2" s="21">
        <f t="shared" ref="G32:G36" si="5">H32+I32</f>
        <v>160000</v>
      </c>
      <c r="H32" s="26">
        <f>50000+30000+50000+30000</f>
        <v>160000</v>
      </c>
      <c r="I32" s="25">
        <v>0</v>
      </c>
      <c r="J32" s="26">
        <v>0</v>
      </c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4" customFormat="1" ht="27.75" customHeight="1" x14ac:dyDescent="0.25">
      <c r="A33" s="118" t="s">
        <v>75</v>
      </c>
      <c r="B33" s="118" t="s">
        <v>11</v>
      </c>
      <c r="C33" s="118" t="s">
        <v>12</v>
      </c>
      <c r="D33" s="118" t="s">
        <v>79</v>
      </c>
      <c r="E33" s="118" t="s">
        <v>80</v>
      </c>
      <c r="F33" s="118" t="s">
        <v>81</v>
      </c>
      <c r="G33" s="118" t="s">
        <v>1</v>
      </c>
      <c r="H33" s="118" t="s">
        <v>10</v>
      </c>
      <c r="I33" s="118" t="s">
        <v>2</v>
      </c>
      <c r="J33" s="118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128.25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8" t="s">
        <v>3</v>
      </c>
      <c r="J34" s="78" t="s">
        <v>13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x14ac:dyDescent="0.25">
      <c r="A35" s="78" t="s">
        <v>4</v>
      </c>
      <c r="B35" s="78" t="s">
        <v>5</v>
      </c>
      <c r="C35" s="78" t="s">
        <v>6</v>
      </c>
      <c r="D35" s="78" t="s">
        <v>7</v>
      </c>
      <c r="E35" s="78" t="s">
        <v>8</v>
      </c>
      <c r="F35" s="78" t="s">
        <v>9</v>
      </c>
      <c r="G35" s="78" t="s">
        <v>82</v>
      </c>
      <c r="H35" s="78" t="s">
        <v>83</v>
      </c>
      <c r="I35" s="18" t="s">
        <v>84</v>
      </c>
      <c r="J35" s="19" t="s">
        <v>85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ht="98.25" customHeight="1" x14ac:dyDescent="0.25">
      <c r="A36" s="74"/>
      <c r="B36" s="74"/>
      <c r="C36" s="74"/>
      <c r="D36" s="24"/>
      <c r="E36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6" s="94" t="str">
        <f>F28</f>
        <v>Рішення сесія від 24 .04.2023 р.№ 49-2/ VІІІ</v>
      </c>
      <c r="G36" s="21">
        <f t="shared" si="5"/>
        <v>100000</v>
      </c>
      <c r="H36" s="26">
        <f>130000-30000</f>
        <v>100000</v>
      </c>
      <c r="I36" s="25">
        <v>0</v>
      </c>
      <c r="J36" s="26">
        <v>0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90" customFormat="1" ht="30" customHeight="1" x14ac:dyDescent="0.25">
      <c r="A37" s="3"/>
      <c r="B37" s="3">
        <v>4000</v>
      </c>
      <c r="C37" s="3"/>
      <c r="D37" s="20" t="s">
        <v>184</v>
      </c>
      <c r="E37" s="20"/>
      <c r="F37" s="95"/>
      <c r="G37" s="21">
        <f>G38</f>
        <v>9450</v>
      </c>
      <c r="H37" s="21">
        <f t="shared" ref="H37:J37" si="6">H38</f>
        <v>9450</v>
      </c>
      <c r="I37" s="21">
        <f t="shared" si="6"/>
        <v>0</v>
      </c>
      <c r="J37" s="21">
        <f t="shared" si="6"/>
        <v>0</v>
      </c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</row>
    <row r="38" spans="1:1025" ht="67.5" customHeight="1" x14ac:dyDescent="0.25">
      <c r="A38" s="16" t="s">
        <v>42</v>
      </c>
      <c r="B38" s="16" t="s">
        <v>92</v>
      </c>
      <c r="C38" s="16" t="s">
        <v>43</v>
      </c>
      <c r="D38" s="24" t="s">
        <v>44</v>
      </c>
      <c r="E38" s="24" t="s">
        <v>148</v>
      </c>
      <c r="F38" s="94" t="s">
        <v>189</v>
      </c>
      <c r="G38" s="21">
        <f>H38+I38</f>
        <v>9450</v>
      </c>
      <c r="H38" s="26">
        <f>2000+20000-12550</f>
        <v>9450</v>
      </c>
      <c r="I38" s="25">
        <v>0</v>
      </c>
      <c r="J38" s="26">
        <v>0</v>
      </c>
      <c r="K38" s="17"/>
    </row>
    <row r="39" spans="1:1025" s="90" customFormat="1" ht="27" hidden="1" customHeight="1" x14ac:dyDescent="0.25">
      <c r="A39" s="3"/>
      <c r="B39" s="3">
        <v>5000</v>
      </c>
      <c r="C39" s="3"/>
      <c r="D39" s="20" t="s">
        <v>185</v>
      </c>
      <c r="E39" s="20"/>
      <c r="F39" s="95"/>
      <c r="G39" s="21">
        <f>G40</f>
        <v>0</v>
      </c>
      <c r="H39" s="21">
        <f t="shared" ref="H39:J39" si="7">H40</f>
        <v>0</v>
      </c>
      <c r="I39" s="21">
        <f t="shared" si="7"/>
        <v>0</v>
      </c>
      <c r="J39" s="21">
        <f t="shared" si="7"/>
        <v>0</v>
      </c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</row>
    <row r="40" spans="1:1025" ht="63.75" hidden="1" customHeight="1" x14ac:dyDescent="0.25">
      <c r="A40" s="16" t="s">
        <v>45</v>
      </c>
      <c r="B40" s="16" t="s">
        <v>93</v>
      </c>
      <c r="C40" s="16" t="s">
        <v>46</v>
      </c>
      <c r="D40" s="24" t="s">
        <v>47</v>
      </c>
      <c r="E40" s="24" t="s">
        <v>94</v>
      </c>
      <c r="F40" s="94" t="s">
        <v>95</v>
      </c>
      <c r="G40" s="21">
        <f t="shared" ref="G40:G60" si="8">H40+I40</f>
        <v>0</v>
      </c>
      <c r="H40" s="26"/>
      <c r="I40" s="25">
        <v>0</v>
      </c>
      <c r="J40" s="26">
        <v>0</v>
      </c>
      <c r="K40" s="17"/>
    </row>
    <row r="41" spans="1:1025" s="90" customFormat="1" ht="29.25" customHeight="1" x14ac:dyDescent="0.25">
      <c r="A41" s="3"/>
      <c r="B41" s="3">
        <v>6000</v>
      </c>
      <c r="C41" s="3"/>
      <c r="D41" s="20" t="s">
        <v>186</v>
      </c>
      <c r="E41" s="20"/>
      <c r="F41" s="95"/>
      <c r="G41" s="21">
        <f>G42+G46</f>
        <v>4856610</v>
      </c>
      <c r="H41" s="21">
        <f>H42+H46</f>
        <v>4856610</v>
      </c>
      <c r="I41" s="21">
        <f>I42+I46</f>
        <v>0</v>
      </c>
      <c r="J41" s="21">
        <f>J42+J46</f>
        <v>0</v>
      </c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</row>
    <row r="42" spans="1:1025" ht="66" customHeight="1" x14ac:dyDescent="0.25">
      <c r="A42" s="16" t="s">
        <v>48</v>
      </c>
      <c r="B42" s="16" t="s">
        <v>49</v>
      </c>
      <c r="C42" s="16" t="s">
        <v>50</v>
      </c>
      <c r="D42" s="24" t="s">
        <v>51</v>
      </c>
      <c r="E42" s="3"/>
      <c r="F42" s="80"/>
      <c r="G42" s="21">
        <f>H42+I42</f>
        <v>3491554</v>
      </c>
      <c r="H42" s="26">
        <f>SUM(H43:H45)</f>
        <v>3491554</v>
      </c>
      <c r="I42" s="26">
        <f>I43+I45+I44</f>
        <v>0</v>
      </c>
      <c r="J42" s="26">
        <f>J43+J45+J44</f>
        <v>0</v>
      </c>
      <c r="K42" s="17"/>
    </row>
    <row r="43" spans="1:1025" ht="49.5" customHeight="1" x14ac:dyDescent="0.25">
      <c r="A43" s="3"/>
      <c r="B43" s="3"/>
      <c r="C43" s="3"/>
      <c r="D43" s="3"/>
      <c r="E43" s="42" t="s">
        <v>96</v>
      </c>
      <c r="F43" s="99" t="s">
        <v>141</v>
      </c>
      <c r="G43" s="21">
        <f t="shared" si="8"/>
        <v>1507054</v>
      </c>
      <c r="H43" s="26">
        <f>300000+1100000+40000+67054</f>
        <v>1507054</v>
      </c>
      <c r="I43" s="25">
        <v>0</v>
      </c>
      <c r="J43" s="26">
        <v>0</v>
      </c>
      <c r="K43" s="17"/>
    </row>
    <row r="44" spans="1:1025" s="44" customFormat="1" ht="49.5" customHeight="1" x14ac:dyDescent="0.25">
      <c r="A44" s="3"/>
      <c r="B44" s="3"/>
      <c r="C44" s="3"/>
      <c r="D44" s="3"/>
      <c r="E44" s="42" t="s">
        <v>172</v>
      </c>
      <c r="F44" s="99" t="s">
        <v>171</v>
      </c>
      <c r="G44" s="21">
        <f t="shared" ref="G44" si="9">H44+I44</f>
        <v>25000</v>
      </c>
      <c r="H44" s="26">
        <v>25000</v>
      </c>
      <c r="I44" s="25">
        <v>0</v>
      </c>
      <c r="J44" s="26">
        <v>0</v>
      </c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49.5" customHeight="1" x14ac:dyDescent="0.25">
      <c r="A45" s="3"/>
      <c r="B45" s="3"/>
      <c r="C45" s="3"/>
      <c r="D45" s="3"/>
      <c r="E45" s="42" t="s">
        <v>97</v>
      </c>
      <c r="F45" s="99" t="s">
        <v>142</v>
      </c>
      <c r="G45" s="21">
        <f t="shared" si="8"/>
        <v>1959500</v>
      </c>
      <c r="H45" s="26">
        <f>300000+1500000+57500+102000</f>
        <v>1959500</v>
      </c>
      <c r="I45" s="25">
        <v>0</v>
      </c>
      <c r="J45" s="26">
        <v>0</v>
      </c>
      <c r="K45" s="17"/>
    </row>
    <row r="46" spans="1:1025" ht="32.25" customHeight="1" x14ac:dyDescent="0.25">
      <c r="A46" s="16" t="s">
        <v>52</v>
      </c>
      <c r="B46" s="16" t="s">
        <v>53</v>
      </c>
      <c r="C46" s="16" t="s">
        <v>50</v>
      </c>
      <c r="D46" s="24" t="s">
        <v>54</v>
      </c>
      <c r="E46" s="3"/>
      <c r="F46" s="80"/>
      <c r="G46" s="21">
        <f>H46+I46</f>
        <v>1365056</v>
      </c>
      <c r="H46" s="26">
        <f>H47+H52+H51</f>
        <v>1365056</v>
      </c>
      <c r="I46" s="26">
        <f>I47+I52+I51</f>
        <v>0</v>
      </c>
      <c r="J46" s="26">
        <f>J47+J52</f>
        <v>0</v>
      </c>
      <c r="K46" s="17"/>
    </row>
    <row r="47" spans="1:1025" ht="41.25" customHeight="1" x14ac:dyDescent="0.25">
      <c r="A47" s="3"/>
      <c r="B47" s="3"/>
      <c r="C47" s="3"/>
      <c r="D47" s="3"/>
      <c r="E47" s="57" t="s">
        <v>98</v>
      </c>
      <c r="F47" s="94" t="s">
        <v>99</v>
      </c>
      <c r="G47" s="21">
        <f t="shared" si="8"/>
        <v>5000</v>
      </c>
      <c r="H47" s="26">
        <v>5000</v>
      </c>
      <c r="I47" s="25">
        <v>0</v>
      </c>
      <c r="J47" s="26">
        <v>0</v>
      </c>
      <c r="K47" s="17"/>
    </row>
    <row r="48" spans="1:1025" s="44" customFormat="1" ht="27.75" customHeight="1" x14ac:dyDescent="0.25">
      <c r="A48" s="118" t="s">
        <v>75</v>
      </c>
      <c r="B48" s="118" t="s">
        <v>11</v>
      </c>
      <c r="C48" s="118" t="s">
        <v>12</v>
      </c>
      <c r="D48" s="118" t="s">
        <v>79</v>
      </c>
      <c r="E48" s="118" t="s">
        <v>80</v>
      </c>
      <c r="F48" s="118" t="s">
        <v>81</v>
      </c>
      <c r="G48" s="118" t="s">
        <v>1</v>
      </c>
      <c r="H48" s="118" t="s">
        <v>10</v>
      </c>
      <c r="I48" s="118" t="s">
        <v>2</v>
      </c>
      <c r="J48" s="118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1:1025" s="44" customFormat="1" ht="128.25" customHeight="1" x14ac:dyDescent="0.25">
      <c r="A49" s="118"/>
      <c r="B49" s="118"/>
      <c r="C49" s="118"/>
      <c r="D49" s="118"/>
      <c r="E49" s="118"/>
      <c r="F49" s="118"/>
      <c r="G49" s="118"/>
      <c r="H49" s="118"/>
      <c r="I49" s="18" t="s">
        <v>3</v>
      </c>
      <c r="J49" s="78" t="s">
        <v>13</v>
      </c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x14ac:dyDescent="0.25">
      <c r="A50" s="78" t="s">
        <v>4</v>
      </c>
      <c r="B50" s="78" t="s">
        <v>5</v>
      </c>
      <c r="C50" s="78" t="s">
        <v>6</v>
      </c>
      <c r="D50" s="78" t="s">
        <v>7</v>
      </c>
      <c r="E50" s="78" t="s">
        <v>8</v>
      </c>
      <c r="F50" s="78" t="s">
        <v>9</v>
      </c>
      <c r="G50" s="78" t="s">
        <v>82</v>
      </c>
      <c r="H50" s="78" t="s">
        <v>83</v>
      </c>
      <c r="I50" s="18" t="s">
        <v>84</v>
      </c>
      <c r="J50" s="19" t="s">
        <v>85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ht="51" x14ac:dyDescent="0.25">
      <c r="A51" s="106"/>
      <c r="B51" s="106"/>
      <c r="C51" s="106"/>
      <c r="D51" s="106"/>
      <c r="E51" s="24" t="s">
        <v>191</v>
      </c>
      <c r="F51" s="24" t="s">
        <v>192</v>
      </c>
      <c r="G51" s="110">
        <f>H51+I51</f>
        <v>12200</v>
      </c>
      <c r="H51" s="109">
        <v>12200</v>
      </c>
      <c r="I51" s="107">
        <v>0</v>
      </c>
      <c r="J51" s="108">
        <v>0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39" customHeight="1" x14ac:dyDescent="0.25">
      <c r="A52" s="3"/>
      <c r="B52" s="3"/>
      <c r="C52" s="3"/>
      <c r="D52" s="3"/>
      <c r="E52" s="24" t="s">
        <v>100</v>
      </c>
      <c r="F52" s="94" t="s">
        <v>101</v>
      </c>
      <c r="G52" s="21">
        <f t="shared" si="8"/>
        <v>1347856</v>
      </c>
      <c r="H52" s="26">
        <f>1766200-H51-H47+300000-64690-300000-336454</f>
        <v>1347856</v>
      </c>
      <c r="I52" s="25">
        <v>0</v>
      </c>
      <c r="J52" s="26">
        <v>0</v>
      </c>
      <c r="K52" s="17"/>
    </row>
    <row r="53" spans="1:1025" s="44" customFormat="1" ht="24.75" customHeight="1" x14ac:dyDescent="0.25">
      <c r="A53" s="3"/>
      <c r="B53" s="3">
        <v>7000</v>
      </c>
      <c r="C53" s="3"/>
      <c r="D53" s="3" t="s">
        <v>187</v>
      </c>
      <c r="E53" s="24"/>
      <c r="F53" s="94"/>
      <c r="G53" s="21">
        <f>G54+G55+G56+G57+G58+G61</f>
        <v>6924998</v>
      </c>
      <c r="H53" s="21">
        <f t="shared" ref="H53:J53" si="10">H54+H55+H56+H57+H58+H61</f>
        <v>2102000</v>
      </c>
      <c r="I53" s="21">
        <f t="shared" si="10"/>
        <v>4822998</v>
      </c>
      <c r="J53" s="21">
        <f t="shared" si="10"/>
        <v>4822998</v>
      </c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ht="36.75" customHeight="1" x14ac:dyDescent="0.25">
      <c r="A54" s="16" t="s">
        <v>55</v>
      </c>
      <c r="B54" s="16" t="s">
        <v>56</v>
      </c>
      <c r="C54" s="16" t="s">
        <v>57</v>
      </c>
      <c r="D54" s="24" t="s">
        <v>102</v>
      </c>
      <c r="E54" s="24" t="s">
        <v>103</v>
      </c>
      <c r="F54" s="94" t="s">
        <v>104</v>
      </c>
      <c r="G54" s="21">
        <f t="shared" si="8"/>
        <v>500000</v>
      </c>
      <c r="H54" s="26">
        <f>100000+150000+300000-50000</f>
        <v>500000</v>
      </c>
      <c r="I54" s="25">
        <v>0</v>
      </c>
      <c r="J54" s="26">
        <v>0</v>
      </c>
      <c r="K54" s="17"/>
    </row>
    <row r="55" spans="1:1025" s="51" customFormat="1" ht="43.5" customHeight="1" x14ac:dyDescent="0.25">
      <c r="A55" s="46" t="s">
        <v>134</v>
      </c>
      <c r="B55" s="47" t="s">
        <v>135</v>
      </c>
      <c r="C55" s="47" t="s">
        <v>136</v>
      </c>
      <c r="D55" s="45" t="s">
        <v>137</v>
      </c>
      <c r="E55" s="24" t="s">
        <v>103</v>
      </c>
      <c r="F55" s="94" t="s">
        <v>104</v>
      </c>
      <c r="G55" s="21">
        <f t="shared" ref="G55" si="11">H55+I55</f>
        <v>1421018</v>
      </c>
      <c r="H55" s="48">
        <v>0</v>
      </c>
      <c r="I55" s="48">
        <f>50000+2000000-300000-328982</f>
        <v>1421018</v>
      </c>
      <c r="J55" s="48">
        <f>I55</f>
        <v>1421018</v>
      </c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</row>
    <row r="56" spans="1:1025" s="51" customFormat="1" ht="43.5" customHeight="1" x14ac:dyDescent="0.25">
      <c r="A56" s="46" t="s">
        <v>213</v>
      </c>
      <c r="B56" s="47">
        <v>7351</v>
      </c>
      <c r="C56" s="47" t="s">
        <v>136</v>
      </c>
      <c r="D56" s="45" t="s">
        <v>214</v>
      </c>
      <c r="E56" s="24" t="s">
        <v>103</v>
      </c>
      <c r="F56" s="94" t="s">
        <v>104</v>
      </c>
      <c r="G56" s="21">
        <f t="shared" ref="G56" si="12">H56+I56</f>
        <v>328982</v>
      </c>
      <c r="H56" s="48">
        <v>0</v>
      </c>
      <c r="I56" s="48">
        <v>328982</v>
      </c>
      <c r="J56" s="48">
        <f>I56</f>
        <v>328982</v>
      </c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105</v>
      </c>
      <c r="E57" s="24" t="s">
        <v>106</v>
      </c>
      <c r="F57" s="94" t="s">
        <v>107</v>
      </c>
      <c r="G57" s="21">
        <f t="shared" si="8"/>
        <v>2249000</v>
      </c>
      <c r="H57" s="26">
        <f>200000+1300000-685000+400000+300000+50000</f>
        <v>1565000</v>
      </c>
      <c r="I57" s="25">
        <f>685000-1000</f>
        <v>684000</v>
      </c>
      <c r="J57" s="26">
        <f>I57</f>
        <v>684000</v>
      </c>
      <c r="K57" s="17"/>
    </row>
    <row r="58" spans="1:1025" s="44" customFormat="1" ht="35.25" customHeight="1" x14ac:dyDescent="0.25">
      <c r="A58" s="103" t="s">
        <v>159</v>
      </c>
      <c r="B58" s="103" t="s">
        <v>160</v>
      </c>
      <c r="C58" s="104" t="s">
        <v>145</v>
      </c>
      <c r="D58" s="105" t="s">
        <v>161</v>
      </c>
      <c r="E58" s="45"/>
      <c r="F58" s="100"/>
      <c r="G58" s="71">
        <f>H58+I58</f>
        <v>2388998</v>
      </c>
      <c r="H58" s="48">
        <f>SUM(H59:H60)</f>
        <v>0</v>
      </c>
      <c r="I58" s="48">
        <f>SUM(I59:I60)</f>
        <v>2388998</v>
      </c>
      <c r="J58" s="48">
        <f>SUM(J59:J60)</f>
        <v>2388998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3"/>
      <c r="B59" s="43"/>
      <c r="C59" s="43"/>
      <c r="D59" s="24"/>
      <c r="E59" s="29" t="str">
        <f>E45</f>
        <v>Програма «Розвиток та фінансова підтримка комунального підприємства  Білозірської сільської ради на 2023  рік»</v>
      </c>
      <c r="F59" s="98" t="str">
        <f>F45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3"/>
      <c r="B60" s="43"/>
      <c r="C60" s="43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94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2153478</v>
      </c>
      <c r="H60" s="26">
        <v>0</v>
      </c>
      <c r="I60" s="25">
        <f>405000+60000+350000+50000-4300+1277778-5000+20000</f>
        <v>2153478</v>
      </c>
      <c r="J60" s="26">
        <f>I60</f>
        <v>2153478</v>
      </c>
      <c r="K60" s="17"/>
    </row>
    <row r="61" spans="1:1025" ht="39.75" customHeight="1" x14ac:dyDescent="0.25">
      <c r="A61" s="43">
        <v>217680</v>
      </c>
      <c r="B61" s="43">
        <v>7680</v>
      </c>
      <c r="C61" s="27" t="s">
        <v>145</v>
      </c>
      <c r="D61" s="24" t="s">
        <v>108</v>
      </c>
      <c r="E61" s="24" t="s">
        <v>154</v>
      </c>
      <c r="F61" s="94" t="s">
        <v>151</v>
      </c>
      <c r="G61" s="21">
        <f t="shared" ref="G61:G73" si="13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0" customFormat="1" ht="28.5" customHeight="1" x14ac:dyDescent="0.25">
      <c r="A62" s="3"/>
      <c r="B62" s="3">
        <v>8000</v>
      </c>
      <c r="C62" s="91"/>
      <c r="D62" s="20" t="s">
        <v>188</v>
      </c>
      <c r="E62" s="20"/>
      <c r="F62" s="95"/>
      <c r="G62" s="21">
        <f>G63+G69+G73+G72</f>
        <v>1834405</v>
      </c>
      <c r="H62" s="21">
        <f>H63+H69+H73+H72</f>
        <v>821729</v>
      </c>
      <c r="I62" s="21">
        <f>I63+I69+I73+I72</f>
        <v>1012676</v>
      </c>
      <c r="J62" s="21">
        <f>J63+J69+J73+J72</f>
        <v>1000000</v>
      </c>
      <c r="K62" s="17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  <c r="AAA62" s="82"/>
      <c r="AAB62" s="82"/>
      <c r="AAC62" s="82"/>
      <c r="AAD62" s="82"/>
      <c r="AAE62" s="82"/>
      <c r="AAF62" s="82"/>
      <c r="AAG62" s="82"/>
      <c r="AAH62" s="82"/>
      <c r="AAI62" s="82"/>
      <c r="AAJ62" s="82"/>
      <c r="AAK62" s="82"/>
      <c r="AAL62" s="82"/>
      <c r="AAM62" s="82"/>
      <c r="AAN62" s="82"/>
      <c r="AAO62" s="82"/>
      <c r="AAP62" s="82"/>
      <c r="AAQ62" s="82"/>
      <c r="AAR62" s="82"/>
      <c r="AAS62" s="82"/>
      <c r="AAT62" s="82"/>
      <c r="AAU62" s="82"/>
      <c r="AAV62" s="82"/>
      <c r="AAW62" s="82"/>
      <c r="AAX62" s="82"/>
      <c r="AAY62" s="82"/>
      <c r="AAZ62" s="82"/>
      <c r="ABA62" s="82"/>
      <c r="ABB62" s="82"/>
      <c r="ABC62" s="82"/>
      <c r="ABD62" s="82"/>
      <c r="ABE62" s="82"/>
      <c r="ABF62" s="82"/>
      <c r="ABG62" s="82"/>
      <c r="ABH62" s="82"/>
      <c r="ABI62" s="82"/>
      <c r="ABJ62" s="82"/>
      <c r="ABK62" s="82"/>
      <c r="ABL62" s="82"/>
      <c r="ABM62" s="82"/>
      <c r="ABN62" s="82"/>
      <c r="ABO62" s="82"/>
      <c r="ABP62" s="82"/>
      <c r="ABQ62" s="82"/>
      <c r="ABR62" s="82"/>
      <c r="ABS62" s="82"/>
      <c r="ABT62" s="82"/>
      <c r="ABU62" s="82"/>
      <c r="ABV62" s="82"/>
      <c r="ABW62" s="82"/>
      <c r="ABX62" s="82"/>
      <c r="ABY62" s="82"/>
      <c r="ABZ62" s="82"/>
      <c r="ACA62" s="82"/>
      <c r="ACB62" s="82"/>
      <c r="ACC62" s="82"/>
      <c r="ACD62" s="82"/>
      <c r="ACE62" s="82"/>
      <c r="ACF62" s="82"/>
      <c r="ACG62" s="82"/>
      <c r="ACH62" s="82"/>
      <c r="ACI62" s="82"/>
      <c r="ACJ62" s="82"/>
      <c r="ACK62" s="82"/>
      <c r="ACL62" s="82"/>
      <c r="ACM62" s="82"/>
      <c r="ACN62" s="82"/>
      <c r="ACO62" s="82"/>
      <c r="ACP62" s="82"/>
      <c r="ACQ62" s="82"/>
      <c r="ACR62" s="82"/>
      <c r="ACS62" s="82"/>
      <c r="ACT62" s="82"/>
      <c r="ACU62" s="82"/>
      <c r="ACV62" s="82"/>
      <c r="ACW62" s="82"/>
      <c r="ACX62" s="82"/>
      <c r="ACY62" s="82"/>
      <c r="ACZ62" s="82"/>
      <c r="ADA62" s="82"/>
      <c r="ADB62" s="82"/>
      <c r="ADC62" s="82"/>
      <c r="ADD62" s="82"/>
      <c r="ADE62" s="82"/>
      <c r="ADF62" s="82"/>
      <c r="ADG62" s="82"/>
      <c r="ADH62" s="82"/>
      <c r="ADI62" s="82"/>
      <c r="ADJ62" s="82"/>
      <c r="ADK62" s="82"/>
      <c r="ADL62" s="82"/>
      <c r="ADM62" s="82"/>
      <c r="ADN62" s="82"/>
      <c r="ADO62" s="82"/>
      <c r="ADP62" s="82"/>
      <c r="ADQ62" s="82"/>
      <c r="ADR62" s="82"/>
      <c r="ADS62" s="82"/>
      <c r="ADT62" s="82"/>
      <c r="ADU62" s="82"/>
      <c r="ADV62" s="82"/>
      <c r="ADW62" s="82"/>
      <c r="ADX62" s="82"/>
      <c r="ADY62" s="82"/>
      <c r="ADZ62" s="82"/>
      <c r="AEA62" s="82"/>
      <c r="AEB62" s="82"/>
      <c r="AEC62" s="82"/>
      <c r="AED62" s="82"/>
      <c r="AEE62" s="82"/>
      <c r="AEF62" s="82"/>
      <c r="AEG62" s="82"/>
      <c r="AEH62" s="82"/>
      <c r="AEI62" s="82"/>
      <c r="AEJ62" s="82"/>
      <c r="AEK62" s="82"/>
      <c r="AEL62" s="82"/>
      <c r="AEM62" s="82"/>
      <c r="AEN62" s="82"/>
      <c r="AEO62" s="82"/>
      <c r="AEP62" s="82"/>
      <c r="AEQ62" s="82"/>
      <c r="AER62" s="82"/>
      <c r="AES62" s="82"/>
      <c r="AET62" s="82"/>
      <c r="AEU62" s="82"/>
      <c r="AEV62" s="82"/>
      <c r="AEW62" s="82"/>
      <c r="AEX62" s="82"/>
      <c r="AEY62" s="82"/>
      <c r="AEZ62" s="82"/>
      <c r="AFA62" s="82"/>
      <c r="AFB62" s="82"/>
      <c r="AFC62" s="82"/>
      <c r="AFD62" s="82"/>
      <c r="AFE62" s="82"/>
      <c r="AFF62" s="82"/>
      <c r="AFG62" s="82"/>
      <c r="AFH62" s="82"/>
      <c r="AFI62" s="82"/>
      <c r="AFJ62" s="82"/>
      <c r="AFK62" s="82"/>
      <c r="AFL62" s="82"/>
      <c r="AFM62" s="82"/>
      <c r="AFN62" s="82"/>
      <c r="AFO62" s="82"/>
      <c r="AFP62" s="82"/>
      <c r="AFQ62" s="82"/>
      <c r="AFR62" s="82"/>
      <c r="AFS62" s="82"/>
      <c r="AFT62" s="82"/>
      <c r="AFU62" s="82"/>
      <c r="AFV62" s="82"/>
      <c r="AFW62" s="82"/>
      <c r="AFX62" s="82"/>
      <c r="AFY62" s="82"/>
      <c r="AFZ62" s="82"/>
      <c r="AGA62" s="82"/>
      <c r="AGB62" s="82"/>
      <c r="AGC62" s="82"/>
      <c r="AGD62" s="82"/>
      <c r="AGE62" s="82"/>
      <c r="AGF62" s="82"/>
      <c r="AGG62" s="82"/>
      <c r="AGH62" s="82"/>
      <c r="AGI62" s="82"/>
      <c r="AGJ62" s="82"/>
      <c r="AGK62" s="82"/>
      <c r="AGL62" s="82"/>
      <c r="AGM62" s="82"/>
      <c r="AGN62" s="82"/>
      <c r="AGO62" s="82"/>
      <c r="AGP62" s="82"/>
      <c r="AGQ62" s="82"/>
      <c r="AGR62" s="82"/>
      <c r="AGS62" s="82"/>
      <c r="AGT62" s="82"/>
      <c r="AGU62" s="82"/>
      <c r="AGV62" s="82"/>
      <c r="AGW62" s="82"/>
      <c r="AGX62" s="82"/>
      <c r="AGY62" s="82"/>
      <c r="AGZ62" s="82"/>
      <c r="AHA62" s="82"/>
      <c r="AHB62" s="82"/>
      <c r="AHC62" s="82"/>
      <c r="AHD62" s="82"/>
      <c r="AHE62" s="82"/>
      <c r="AHF62" s="82"/>
      <c r="AHG62" s="82"/>
      <c r="AHH62" s="82"/>
      <c r="AHI62" s="82"/>
      <c r="AHJ62" s="82"/>
      <c r="AHK62" s="82"/>
      <c r="AHL62" s="82"/>
      <c r="AHM62" s="82"/>
      <c r="AHN62" s="82"/>
      <c r="AHO62" s="82"/>
      <c r="AHP62" s="82"/>
      <c r="AHQ62" s="82"/>
      <c r="AHR62" s="82"/>
      <c r="AHS62" s="82"/>
      <c r="AHT62" s="82"/>
      <c r="AHU62" s="82"/>
      <c r="AHV62" s="82"/>
      <c r="AHW62" s="82"/>
      <c r="AHX62" s="82"/>
      <c r="AHY62" s="82"/>
      <c r="AHZ62" s="82"/>
      <c r="AIA62" s="82"/>
      <c r="AIB62" s="82"/>
      <c r="AIC62" s="82"/>
      <c r="AID62" s="82"/>
      <c r="AIE62" s="82"/>
      <c r="AIF62" s="82"/>
      <c r="AIG62" s="82"/>
      <c r="AIH62" s="82"/>
      <c r="AII62" s="82"/>
      <c r="AIJ62" s="82"/>
      <c r="AIK62" s="82"/>
      <c r="AIL62" s="82"/>
      <c r="AIM62" s="82"/>
      <c r="AIN62" s="82"/>
      <c r="AIO62" s="82"/>
      <c r="AIP62" s="82"/>
      <c r="AIQ62" s="82"/>
      <c r="AIR62" s="82"/>
      <c r="AIS62" s="82"/>
      <c r="AIT62" s="82"/>
      <c r="AIU62" s="82"/>
      <c r="AIV62" s="82"/>
      <c r="AIW62" s="82"/>
      <c r="AIX62" s="82"/>
      <c r="AIY62" s="82"/>
      <c r="AIZ62" s="82"/>
      <c r="AJA62" s="82"/>
      <c r="AJB62" s="82"/>
      <c r="AJC62" s="82"/>
      <c r="AJD62" s="82"/>
      <c r="AJE62" s="82"/>
      <c r="AJF62" s="82"/>
      <c r="AJG62" s="82"/>
      <c r="AJH62" s="82"/>
      <c r="AJI62" s="82"/>
      <c r="AJJ62" s="82"/>
      <c r="AJK62" s="82"/>
      <c r="AJL62" s="82"/>
      <c r="AJM62" s="82"/>
      <c r="AJN62" s="82"/>
      <c r="AJO62" s="82"/>
      <c r="AJP62" s="82"/>
      <c r="AJQ62" s="82"/>
      <c r="AJR62" s="82"/>
      <c r="AJS62" s="82"/>
      <c r="AJT62" s="82"/>
      <c r="AJU62" s="82"/>
      <c r="AJV62" s="82"/>
      <c r="AJW62" s="82"/>
      <c r="AJX62" s="82"/>
      <c r="AJY62" s="82"/>
      <c r="AJZ62" s="82"/>
      <c r="AKA62" s="82"/>
      <c r="AKB62" s="82"/>
      <c r="AKC62" s="82"/>
      <c r="AKD62" s="82"/>
      <c r="AKE62" s="82"/>
      <c r="AKF62" s="82"/>
      <c r="AKG62" s="82"/>
      <c r="AKH62" s="82"/>
      <c r="AKI62" s="82"/>
      <c r="AKJ62" s="82"/>
      <c r="AKK62" s="82"/>
      <c r="AKL62" s="82"/>
      <c r="AKM62" s="82"/>
      <c r="AKN62" s="82"/>
      <c r="AKO62" s="82"/>
      <c r="AKP62" s="82"/>
      <c r="AKQ62" s="82"/>
      <c r="AKR62" s="82"/>
      <c r="AKS62" s="82"/>
      <c r="AKT62" s="82"/>
      <c r="AKU62" s="82"/>
      <c r="AKV62" s="82"/>
      <c r="AKW62" s="82"/>
      <c r="AKX62" s="82"/>
      <c r="AKY62" s="82"/>
      <c r="AKZ62" s="82"/>
      <c r="ALA62" s="82"/>
      <c r="ALB62" s="82"/>
      <c r="ALC62" s="82"/>
      <c r="ALD62" s="82"/>
      <c r="ALE62" s="82"/>
      <c r="ALF62" s="82"/>
      <c r="ALG62" s="82"/>
      <c r="ALH62" s="82"/>
      <c r="ALI62" s="82"/>
      <c r="ALJ62" s="82"/>
      <c r="ALK62" s="82"/>
      <c r="ALL62" s="82"/>
      <c r="ALM62" s="82"/>
      <c r="ALN62" s="82"/>
      <c r="ALO62" s="82"/>
      <c r="ALP62" s="82"/>
      <c r="ALQ62" s="82"/>
      <c r="ALR62" s="82"/>
      <c r="ALS62" s="82"/>
      <c r="ALT62" s="82"/>
      <c r="ALU62" s="82"/>
      <c r="ALV62" s="82"/>
      <c r="ALW62" s="82"/>
      <c r="ALX62" s="82"/>
      <c r="ALY62" s="82"/>
      <c r="ALZ62" s="82"/>
      <c r="AMA62" s="82"/>
      <c r="AMB62" s="82"/>
      <c r="AMC62" s="82"/>
      <c r="AMD62" s="82"/>
      <c r="AME62" s="82"/>
      <c r="AMF62" s="82"/>
      <c r="AMG62" s="82"/>
      <c r="AMH62" s="82"/>
      <c r="AMI62" s="82"/>
      <c r="AMJ62" s="82"/>
      <c r="AMK62" s="82"/>
    </row>
    <row r="63" spans="1:1025" s="44" customFormat="1" ht="39.75" customHeight="1" x14ac:dyDescent="0.25">
      <c r="A63" s="46" t="s">
        <v>132</v>
      </c>
      <c r="B63" s="47" t="s">
        <v>133</v>
      </c>
      <c r="C63" s="47" t="s">
        <v>139</v>
      </c>
      <c r="D63" s="45" t="s">
        <v>140</v>
      </c>
      <c r="E63" s="45"/>
      <c r="F63" s="99"/>
      <c r="G63" s="21">
        <f>G64+G68</f>
        <v>571700</v>
      </c>
      <c r="H63" s="26">
        <f t="shared" ref="H63:J63" si="14">H64+H68</f>
        <v>571700</v>
      </c>
      <c r="I63" s="26">
        <f t="shared" si="14"/>
        <v>0</v>
      </c>
      <c r="J63" s="26">
        <f t="shared" si="14"/>
        <v>0</v>
      </c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44" customFormat="1" ht="39.75" customHeight="1" x14ac:dyDescent="0.25">
      <c r="A64" s="46"/>
      <c r="B64" s="47"/>
      <c r="C64" s="47"/>
      <c r="D64" s="45"/>
      <c r="E64" s="45" t="s">
        <v>190</v>
      </c>
      <c r="F64" s="99" t="s">
        <v>152</v>
      </c>
      <c r="G64" s="21">
        <f t="shared" ref="G64:G68" si="15">H64+I64</f>
        <v>551700</v>
      </c>
      <c r="H64" s="26">
        <f>507500+44200</f>
        <v>551700</v>
      </c>
      <c r="I64" s="26">
        <v>0</v>
      </c>
      <c r="J64" s="26">
        <f>J68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27.75" customHeight="1" x14ac:dyDescent="0.25">
      <c r="A65" s="118" t="s">
        <v>75</v>
      </c>
      <c r="B65" s="118" t="s">
        <v>11</v>
      </c>
      <c r="C65" s="118" t="s">
        <v>12</v>
      </c>
      <c r="D65" s="118" t="s">
        <v>79</v>
      </c>
      <c r="E65" s="118" t="s">
        <v>80</v>
      </c>
      <c r="F65" s="118" t="s">
        <v>81</v>
      </c>
      <c r="G65" s="118" t="s">
        <v>1</v>
      </c>
      <c r="H65" s="118" t="s">
        <v>10</v>
      </c>
      <c r="I65" s="118" t="s">
        <v>2</v>
      </c>
      <c r="J65" s="118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128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8" t="s">
        <v>3</v>
      </c>
      <c r="J66" s="78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x14ac:dyDescent="0.25">
      <c r="A67" s="78" t="s">
        <v>4</v>
      </c>
      <c r="B67" s="78" t="s">
        <v>5</v>
      </c>
      <c r="C67" s="78" t="s">
        <v>6</v>
      </c>
      <c r="D67" s="78" t="s">
        <v>7</v>
      </c>
      <c r="E67" s="78" t="s">
        <v>8</v>
      </c>
      <c r="F67" s="78" t="s">
        <v>9</v>
      </c>
      <c r="G67" s="78" t="s">
        <v>82</v>
      </c>
      <c r="H67" s="78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4" customFormat="1" ht="39.75" customHeight="1" x14ac:dyDescent="0.25">
      <c r="A68" s="46"/>
      <c r="B68" s="47"/>
      <c r="C68" s="47"/>
      <c r="D68" s="45"/>
      <c r="E68" s="100" t="s">
        <v>194</v>
      </c>
      <c r="F68" s="100" t="s">
        <v>195</v>
      </c>
      <c r="G68" s="21">
        <f t="shared" si="15"/>
        <v>20000</v>
      </c>
      <c r="H68" s="26">
        <v>20000</v>
      </c>
      <c r="I68" s="26">
        <v>0</v>
      </c>
      <c r="J68" s="26">
        <f>J65</f>
        <v>0</v>
      </c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ht="25.5" x14ac:dyDescent="0.25">
      <c r="A69" s="16" t="s">
        <v>61</v>
      </c>
      <c r="B69" s="16" t="s">
        <v>62</v>
      </c>
      <c r="C69" s="16" t="s">
        <v>63</v>
      </c>
      <c r="D69" s="24" t="s">
        <v>64</v>
      </c>
      <c r="E69" s="24"/>
      <c r="F69" s="94"/>
      <c r="G69" s="21">
        <f>H69</f>
        <v>250029</v>
      </c>
      <c r="H69" s="26">
        <f>H70+H71</f>
        <v>250029</v>
      </c>
      <c r="I69" s="26">
        <f>I70+I71</f>
        <v>0</v>
      </c>
      <c r="J69" s="26">
        <f>J70+J71</f>
        <v>0</v>
      </c>
      <c r="K69" s="17"/>
    </row>
    <row r="70" spans="1:1025" s="44" customFormat="1" ht="39" customHeight="1" x14ac:dyDescent="0.25">
      <c r="A70" s="66"/>
      <c r="B70" s="66"/>
      <c r="C70" s="66"/>
      <c r="D70" s="24"/>
      <c r="E70" s="24" t="s">
        <v>109</v>
      </c>
      <c r="F70" s="94" t="s">
        <v>110</v>
      </c>
      <c r="G70" s="21">
        <f>H70</f>
        <v>50029</v>
      </c>
      <c r="H70" s="26">
        <f>30029+20000</f>
        <v>50029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68.25" customHeight="1" x14ac:dyDescent="0.25">
      <c r="A71" s="66"/>
      <c r="B71" s="66"/>
      <c r="C71" s="66"/>
      <c r="D71" s="24"/>
      <c r="E71" s="24" t="s">
        <v>153</v>
      </c>
      <c r="F71" s="94" t="s">
        <v>169</v>
      </c>
      <c r="G71" s="21">
        <f>H71</f>
        <v>200000</v>
      </c>
      <c r="H71" s="26">
        <v>200000</v>
      </c>
      <c r="I71" s="25">
        <v>0</v>
      </c>
      <c r="J71" s="26">
        <v>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s="44" customFormat="1" ht="25.5" x14ac:dyDescent="0.25">
      <c r="A72" s="27" t="s">
        <v>196</v>
      </c>
      <c r="B72" s="111">
        <v>8240</v>
      </c>
      <c r="C72" s="111" t="s">
        <v>63</v>
      </c>
      <c r="D72" s="24" t="s">
        <v>197</v>
      </c>
      <c r="E72" s="24" t="s">
        <v>211</v>
      </c>
      <c r="F72" s="100" t="s">
        <v>212</v>
      </c>
      <c r="G72" s="21">
        <f>I72</f>
        <v>1000000</v>
      </c>
      <c r="H72" s="26">
        <v>0</v>
      </c>
      <c r="I72" s="26">
        <f>400000+600000</f>
        <v>1000000</v>
      </c>
      <c r="J72" s="26">
        <f>I72</f>
        <v>1000000</v>
      </c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025" ht="39" customHeight="1" x14ac:dyDescent="0.25">
      <c r="A73" s="16" t="s">
        <v>65</v>
      </c>
      <c r="B73" s="16" t="s">
        <v>66</v>
      </c>
      <c r="C73" s="16" t="s">
        <v>67</v>
      </c>
      <c r="D73" s="24" t="s">
        <v>68</v>
      </c>
      <c r="E73" s="24" t="s">
        <v>111</v>
      </c>
      <c r="F73" s="94" t="s">
        <v>112</v>
      </c>
      <c r="G73" s="21">
        <f t="shared" si="13"/>
        <v>12676</v>
      </c>
      <c r="H73" s="26">
        <v>0</v>
      </c>
      <c r="I73" s="25">
        <f>15000-2324</f>
        <v>12676</v>
      </c>
      <c r="J73" s="26">
        <v>0</v>
      </c>
      <c r="K73" s="17"/>
    </row>
    <row r="74" spans="1:1025" ht="30.75" customHeight="1" x14ac:dyDescent="0.25">
      <c r="A74" s="3" t="s">
        <v>70</v>
      </c>
      <c r="B74" s="3"/>
      <c r="C74" s="3"/>
      <c r="D74" s="20" t="s">
        <v>113</v>
      </c>
      <c r="E74" s="3"/>
      <c r="F74" s="80"/>
      <c r="G74" s="21">
        <f t="shared" ref="G74:J75" si="16">G75</f>
        <v>6722760</v>
      </c>
      <c r="H74" s="21">
        <f>H75</f>
        <v>5341760</v>
      </c>
      <c r="I74" s="21">
        <f t="shared" si="16"/>
        <v>1381000</v>
      </c>
      <c r="J74" s="21">
        <f t="shared" si="16"/>
        <v>1381000</v>
      </c>
      <c r="K74" s="17"/>
    </row>
    <row r="75" spans="1:1025" ht="25.5" customHeight="1" x14ac:dyDescent="0.25">
      <c r="A75" s="3" t="s">
        <v>71</v>
      </c>
      <c r="B75" s="3"/>
      <c r="C75" s="3"/>
      <c r="D75" s="20" t="s">
        <v>113</v>
      </c>
      <c r="E75" s="3"/>
      <c r="F75" s="80"/>
      <c r="G75" s="21">
        <f t="shared" si="16"/>
        <v>6722760</v>
      </c>
      <c r="H75" s="21">
        <f t="shared" si="16"/>
        <v>5341760</v>
      </c>
      <c r="I75" s="21">
        <f t="shared" si="16"/>
        <v>1381000</v>
      </c>
      <c r="J75" s="21">
        <f t="shared" si="16"/>
        <v>1381000</v>
      </c>
      <c r="K75" s="17"/>
    </row>
    <row r="76" spans="1:1025" ht="22.5" customHeight="1" x14ac:dyDescent="0.25">
      <c r="A76" s="3"/>
      <c r="B76" s="3">
        <v>9000</v>
      </c>
      <c r="C76" s="3"/>
      <c r="D76" s="20" t="s">
        <v>114</v>
      </c>
      <c r="E76" s="3"/>
      <c r="F76" s="80"/>
      <c r="G76" s="21">
        <f>G77+G96</f>
        <v>6722760</v>
      </c>
      <c r="H76" s="21">
        <f>H77+H96</f>
        <v>5341760</v>
      </c>
      <c r="I76" s="21">
        <f>I77+I96</f>
        <v>1381000</v>
      </c>
      <c r="J76" s="21">
        <f>J77+J96</f>
        <v>1381000</v>
      </c>
      <c r="K76" s="17"/>
    </row>
    <row r="77" spans="1:1025" ht="30" customHeight="1" x14ac:dyDescent="0.25">
      <c r="A77" s="32">
        <v>3719770</v>
      </c>
      <c r="B77" s="32" t="s">
        <v>72</v>
      </c>
      <c r="C77" s="32" t="s">
        <v>73</v>
      </c>
      <c r="D77" s="33" t="s">
        <v>74</v>
      </c>
      <c r="E77" s="3"/>
      <c r="F77" s="80"/>
      <c r="G77" s="21">
        <f>H77+I77</f>
        <v>4785860</v>
      </c>
      <c r="H77" s="21">
        <f>SUM(H78:H87)</f>
        <v>3704860</v>
      </c>
      <c r="I77" s="21">
        <f>SUM(I78:I87)</f>
        <v>1081000</v>
      </c>
      <c r="J77" s="21">
        <f>SUM(J78:J87)</f>
        <v>1081000</v>
      </c>
      <c r="K77" s="34"/>
    </row>
    <row r="78" spans="1:1025" ht="54" customHeight="1" x14ac:dyDescent="0.25">
      <c r="A78" s="3"/>
      <c r="B78" s="3"/>
      <c r="C78" s="3"/>
      <c r="D78" s="3"/>
      <c r="E78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8" s="94" t="str">
        <f>F18</f>
        <v>рішення сільської ради від 22.12.2020 року № 4-23/VIII, зміни від 22.12.2021 № 25-18/VIII, 30.01.2023 №46-4/VIII, 28.02.2023 № 47-3/VIII</v>
      </c>
      <c r="G78" s="21">
        <f>H78+I78</f>
        <v>2087900</v>
      </c>
      <c r="H78" s="26">
        <f>106000+800000+100900</f>
        <v>1006900</v>
      </c>
      <c r="I78" s="25">
        <f>700000+300000+31000+50000</f>
        <v>1081000</v>
      </c>
      <c r="J78" s="26">
        <f>700000+300000+31000+50000</f>
        <v>1081000</v>
      </c>
      <c r="K78" s="17" t="s">
        <v>155</v>
      </c>
      <c r="M78" s="2" t="s">
        <v>205</v>
      </c>
      <c r="O78" s="2" t="s">
        <v>206</v>
      </c>
    </row>
    <row r="79" spans="1:1025" ht="45.75" customHeight="1" x14ac:dyDescent="0.25">
      <c r="A79" s="3"/>
      <c r="B79" s="3"/>
      <c r="C79" s="3"/>
      <c r="D79" s="3"/>
      <c r="E79" s="24" t="str">
        <f>E64</f>
        <v>Програма  «Забезпечення пожежної безпеки у Білозірській ТГ на 2021-2025 роки» (зі змінами)</v>
      </c>
      <c r="F79" s="24" t="str">
        <f>F64</f>
        <v xml:space="preserve">рішення сільської ради від 22.12.2020 № 4-18/VIII,  зміни  від   22.12.2022 року № 45-21/VIII </v>
      </c>
      <c r="G79" s="21">
        <f t="shared" ref="G79:G81" si="17">H79+I79</f>
        <v>1113470</v>
      </c>
      <c r="H79" s="26">
        <v>1113470</v>
      </c>
      <c r="I79" s="25">
        <v>0</v>
      </c>
      <c r="J79" s="26">
        <v>0</v>
      </c>
      <c r="K79" s="17"/>
    </row>
    <row r="80" spans="1:1025" ht="36" customHeight="1" x14ac:dyDescent="0.25">
      <c r="A80" s="3"/>
      <c r="B80" s="3"/>
      <c r="C80" s="3"/>
      <c r="D80" s="3"/>
      <c r="E80" s="24" t="s">
        <v>115</v>
      </c>
      <c r="F80" s="94" t="s">
        <v>116</v>
      </c>
      <c r="G80" s="21">
        <f>H80+I80</f>
        <v>105520</v>
      </c>
      <c r="H80" s="26">
        <v>105520</v>
      </c>
      <c r="I80" s="25">
        <v>0</v>
      </c>
      <c r="J80" s="26">
        <v>0</v>
      </c>
      <c r="K80" s="17" t="s">
        <v>138</v>
      </c>
    </row>
    <row r="81" spans="1:1025" s="44" customFormat="1" ht="39.75" customHeight="1" x14ac:dyDescent="0.25">
      <c r="A81" s="3"/>
      <c r="B81" s="3"/>
      <c r="C81" s="3"/>
      <c r="D81" s="3"/>
      <c r="E81" s="24" t="s">
        <v>198</v>
      </c>
      <c r="F81" s="94" t="s">
        <v>199</v>
      </c>
      <c r="G81" s="21">
        <f t="shared" si="17"/>
        <v>700000</v>
      </c>
      <c r="H81" s="26">
        <v>700000</v>
      </c>
      <c r="I81" s="25">
        <v>0</v>
      </c>
      <c r="J81" s="26">
        <v>0</v>
      </c>
      <c r="K81" s="17" t="s">
        <v>144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44" customFormat="1" ht="54" customHeight="1" x14ac:dyDescent="0.25">
      <c r="A82" s="3"/>
      <c r="B82" s="3"/>
      <c r="C82" s="3"/>
      <c r="D82" s="72"/>
      <c r="E82" s="24" t="s">
        <v>162</v>
      </c>
      <c r="F82" s="94" t="s">
        <v>163</v>
      </c>
      <c r="G82" s="21">
        <f t="shared" ref="G82" si="18">H82+I82</f>
        <v>100000</v>
      </c>
      <c r="H82" s="26">
        <v>100000</v>
      </c>
      <c r="I82" s="25">
        <v>0</v>
      </c>
      <c r="J82" s="26">
        <v>0</v>
      </c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s="2" customFormat="1" ht="38.25" customHeight="1" x14ac:dyDescent="0.2">
      <c r="A83" s="112"/>
      <c r="B83" s="112"/>
      <c r="C83" s="58"/>
      <c r="D83" s="24"/>
      <c r="E83" s="24" t="s">
        <v>200</v>
      </c>
      <c r="F83" s="94" t="s">
        <v>201</v>
      </c>
      <c r="G83" s="21">
        <f t="shared" ref="G83" si="19">H83+I83</f>
        <v>600000</v>
      </c>
      <c r="H83" s="26">
        <v>600000</v>
      </c>
      <c r="I83" s="25">
        <v>0</v>
      </c>
      <c r="J83" s="26">
        <v>0</v>
      </c>
      <c r="K83" s="17"/>
    </row>
    <row r="84" spans="1:1025" s="44" customFormat="1" ht="27.75" customHeight="1" x14ac:dyDescent="0.25">
      <c r="A84" s="118" t="s">
        <v>75</v>
      </c>
      <c r="B84" s="118" t="s">
        <v>11</v>
      </c>
      <c r="C84" s="118" t="s">
        <v>12</v>
      </c>
      <c r="D84" s="118" t="s">
        <v>79</v>
      </c>
      <c r="E84" s="118" t="s">
        <v>80</v>
      </c>
      <c r="F84" s="118" t="s">
        <v>81</v>
      </c>
      <c r="G84" s="118" t="s">
        <v>1</v>
      </c>
      <c r="H84" s="118" t="s">
        <v>10</v>
      </c>
      <c r="I84" s="118" t="s">
        <v>2</v>
      </c>
      <c r="J84" s="118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ht="117" customHeight="1" x14ac:dyDescent="0.25">
      <c r="A85" s="118"/>
      <c r="B85" s="118"/>
      <c r="C85" s="118"/>
      <c r="D85" s="118"/>
      <c r="E85" s="118"/>
      <c r="F85" s="118"/>
      <c r="G85" s="118"/>
      <c r="H85" s="118"/>
      <c r="I85" s="18" t="s">
        <v>3</v>
      </c>
      <c r="J85" s="113" t="s">
        <v>13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s="44" customFormat="1" x14ac:dyDescent="0.25">
      <c r="A86" s="113" t="s">
        <v>4</v>
      </c>
      <c r="B86" s="113" t="s">
        <v>5</v>
      </c>
      <c r="C86" s="113" t="s">
        <v>6</v>
      </c>
      <c r="D86" s="113" t="s">
        <v>7</v>
      </c>
      <c r="E86" s="113" t="s">
        <v>8</v>
      </c>
      <c r="F86" s="113" t="s">
        <v>9</v>
      </c>
      <c r="G86" s="113" t="s">
        <v>82</v>
      </c>
      <c r="H86" s="113" t="s">
        <v>83</v>
      </c>
      <c r="I86" s="18" t="s">
        <v>84</v>
      </c>
      <c r="J86" s="19" t="s">
        <v>85</v>
      </c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ht="44.25" customHeight="1" x14ac:dyDescent="0.25">
      <c r="A87" s="3"/>
      <c r="B87" s="3"/>
      <c r="C87" s="3"/>
      <c r="D87" s="3"/>
      <c r="E87" s="24" t="s">
        <v>149</v>
      </c>
      <c r="F87" s="94" t="s">
        <v>150</v>
      </c>
      <c r="G87" s="21">
        <f t="shared" ref="G87:G104" si="20">H87+I87</f>
        <v>78970</v>
      </c>
      <c r="H87" s="26">
        <f>61970+17000</f>
        <v>78970</v>
      </c>
      <c r="I87" s="25">
        <v>0</v>
      </c>
      <c r="J87" s="26">
        <v>0</v>
      </c>
      <c r="K87" s="17"/>
    </row>
    <row r="88" spans="1:1025" ht="51" hidden="1" x14ac:dyDescent="0.25">
      <c r="A88" s="16">
        <v>3719800</v>
      </c>
      <c r="B88" s="16">
        <v>9800</v>
      </c>
      <c r="C88" s="32" t="s">
        <v>73</v>
      </c>
      <c r="D88" s="24" t="s">
        <v>117</v>
      </c>
      <c r="E88" s="24"/>
      <c r="F88" s="94"/>
      <c r="G88" s="21">
        <f t="shared" si="20"/>
        <v>0</v>
      </c>
      <c r="H88" s="26">
        <f>SUM(H89:H94)</f>
        <v>0</v>
      </c>
      <c r="I88" s="26">
        <f>SUM(I89:I94)</f>
        <v>0</v>
      </c>
      <c r="J88" s="26">
        <f>SUM(J89:J94)</f>
        <v>0</v>
      </c>
      <c r="K88" s="17"/>
    </row>
    <row r="89" spans="1:1025" ht="38.25" hidden="1" x14ac:dyDescent="0.25">
      <c r="A89" s="16"/>
      <c r="B89" s="16"/>
      <c r="C89" s="32"/>
      <c r="D89" s="24"/>
      <c r="E89" s="24" t="s">
        <v>109</v>
      </c>
      <c r="F89" s="94" t="s">
        <v>110</v>
      </c>
      <c r="G89" s="21">
        <f t="shared" si="20"/>
        <v>0</v>
      </c>
      <c r="H89" s="26">
        <v>0</v>
      </c>
      <c r="I89" s="25">
        <v>0</v>
      </c>
      <c r="J89" s="26">
        <v>0</v>
      </c>
      <c r="K89" s="17"/>
    </row>
    <row r="90" spans="1:1025" s="37" customFormat="1" ht="63.75" hidden="1" customHeight="1" x14ac:dyDescent="0.2">
      <c r="A90" s="35"/>
      <c r="B90" s="35"/>
      <c r="C90" s="32"/>
      <c r="D90" s="29"/>
      <c r="E90" s="29" t="s">
        <v>118</v>
      </c>
      <c r="F90" s="98" t="s">
        <v>119</v>
      </c>
      <c r="G90" s="92">
        <f t="shared" si="20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63.75" hidden="1" customHeight="1" x14ac:dyDescent="0.2">
      <c r="A91" s="35"/>
      <c r="B91" s="35"/>
      <c r="C91" s="32"/>
      <c r="D91" s="29"/>
      <c r="E91" s="29" t="s">
        <v>120</v>
      </c>
      <c r="F91" s="98" t="s">
        <v>121</v>
      </c>
      <c r="G91" s="92">
        <f t="shared" si="20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51.75" hidden="1" customHeight="1" x14ac:dyDescent="0.2">
      <c r="A92" s="35"/>
      <c r="B92" s="35"/>
      <c r="C92" s="32"/>
      <c r="D92" s="29"/>
      <c r="E92" s="29" t="s">
        <v>122</v>
      </c>
      <c r="F92" s="98" t="s">
        <v>123</v>
      </c>
      <c r="G92" s="92">
        <f t="shared" si="20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38.25" hidden="1" x14ac:dyDescent="0.2">
      <c r="A93" s="35"/>
      <c r="B93" s="35"/>
      <c r="C93" s="32"/>
      <c r="D93" s="29"/>
      <c r="E93" s="29" t="s">
        <v>124</v>
      </c>
      <c r="F93" s="98" t="s">
        <v>125</v>
      </c>
      <c r="G93" s="92">
        <f t="shared" si="20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44.25" hidden="1" customHeight="1" x14ac:dyDescent="0.2">
      <c r="A94" s="35"/>
      <c r="B94" s="35"/>
      <c r="C94" s="32"/>
      <c r="D94" s="29"/>
      <c r="E94" s="29" t="s">
        <v>126</v>
      </c>
      <c r="F94" s="98" t="s">
        <v>127</v>
      </c>
      <c r="G94" s="92">
        <f t="shared" si="20"/>
        <v>0</v>
      </c>
      <c r="H94" s="30">
        <v>0</v>
      </c>
      <c r="I94" s="31">
        <v>0</v>
      </c>
      <c r="J94" s="30">
        <v>0</v>
      </c>
      <c r="K94" s="36"/>
    </row>
    <row r="95" spans="1:1025" s="37" customFormat="1" ht="89.25" hidden="1" customHeight="1" x14ac:dyDescent="0.2">
      <c r="A95" s="35">
        <v>3719820</v>
      </c>
      <c r="B95" s="35">
        <v>9820</v>
      </c>
      <c r="C95" s="32" t="s">
        <v>73</v>
      </c>
      <c r="D95" s="29" t="s">
        <v>128</v>
      </c>
      <c r="E95" s="29" t="s">
        <v>129</v>
      </c>
      <c r="F95" s="98" t="s">
        <v>130</v>
      </c>
      <c r="G95" s="92">
        <f t="shared" si="20"/>
        <v>0</v>
      </c>
      <c r="H95" s="30">
        <v>0</v>
      </c>
      <c r="I95" s="31">
        <v>0</v>
      </c>
      <c r="J95" s="30">
        <v>0</v>
      </c>
      <c r="K95" s="36"/>
    </row>
    <row r="96" spans="1:1025" s="2" customFormat="1" ht="51" x14ac:dyDescent="0.2">
      <c r="A96" s="56">
        <v>3719800</v>
      </c>
      <c r="B96" s="56">
        <v>9800</v>
      </c>
      <c r="C96" s="58" t="s">
        <v>73</v>
      </c>
      <c r="D96" s="24" t="s">
        <v>117</v>
      </c>
      <c r="E96" s="24"/>
      <c r="F96" s="94"/>
      <c r="G96" s="21">
        <f>H96+I96</f>
        <v>1936900</v>
      </c>
      <c r="H96" s="21">
        <f>SUM(H97:H104)</f>
        <v>1636900</v>
      </c>
      <c r="I96" s="21">
        <f>SUM(I97:I104)</f>
        <v>300000</v>
      </c>
      <c r="J96" s="21">
        <f>SUM(J97:J104)</f>
        <v>300000</v>
      </c>
      <c r="K96" s="17"/>
    </row>
    <row r="97" spans="1:1025" s="2" customFormat="1" ht="38.25" customHeight="1" x14ac:dyDescent="0.2">
      <c r="A97" s="56"/>
      <c r="B97" s="56"/>
      <c r="C97" s="58"/>
      <c r="D97" s="24"/>
      <c r="E97" s="24" t="s">
        <v>109</v>
      </c>
      <c r="F97" s="94" t="s">
        <v>110</v>
      </c>
      <c r="G97" s="21">
        <f t="shared" si="20"/>
        <v>170000</v>
      </c>
      <c r="H97" s="26">
        <f>80000+90000</f>
        <v>170000</v>
      </c>
      <c r="I97" s="25">
        <v>0</v>
      </c>
      <c r="J97" s="26">
        <v>0</v>
      </c>
      <c r="K97" s="17"/>
    </row>
    <row r="98" spans="1:1025" s="44" customFormat="1" ht="45.75" customHeight="1" x14ac:dyDescent="0.25">
      <c r="A98" s="3"/>
      <c r="B98" s="3"/>
      <c r="C98" s="3"/>
      <c r="D98" s="3"/>
      <c r="E98" s="24" t="str">
        <f>E79</f>
        <v>Програма  «Забезпечення пожежної безпеки у Білозірській ТГ на 2021-2025 роки» (зі змінами)</v>
      </c>
      <c r="F98" s="24" t="str">
        <f>F79</f>
        <v xml:space="preserve">рішення сільської ради від 22.12.2020 № 4-18/VIII,  зміни  від   22.12.2022 року № 45-21/VIII </v>
      </c>
      <c r="G98" s="21">
        <f t="shared" si="20"/>
        <v>60000</v>
      </c>
      <c r="H98" s="26">
        <v>60000</v>
      </c>
      <c r="I98" s="25">
        <v>0</v>
      </c>
      <c r="J98" s="26">
        <v>0</v>
      </c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</row>
    <row r="99" spans="1:1025" s="64" customFormat="1" ht="63.75" customHeight="1" x14ac:dyDescent="0.2">
      <c r="A99" s="59"/>
      <c r="B99" s="59"/>
      <c r="C99" s="58"/>
      <c r="D99" s="60"/>
      <c r="E99" s="60" t="str">
        <f>E71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9" s="101" t="str">
        <f>F71</f>
        <v xml:space="preserve"> рішення сільської ради від 08.02.2022 № № 28-55/VIII, зміни від 13.12.2022 року №  44-2/VIII</v>
      </c>
      <c r="G99" s="65">
        <f t="shared" si="20"/>
        <v>75000</v>
      </c>
      <c r="H99" s="61">
        <v>75000</v>
      </c>
      <c r="I99" s="62">
        <v>0</v>
      </c>
      <c r="J99" s="61">
        <v>0</v>
      </c>
      <c r="K99" s="63"/>
    </row>
    <row r="100" spans="1:1025" s="64" customFormat="1" ht="57" customHeight="1" x14ac:dyDescent="0.2">
      <c r="A100" s="59"/>
      <c r="B100" s="59"/>
      <c r="C100" s="58"/>
      <c r="D100" s="60"/>
      <c r="E100" s="73" t="s">
        <v>215</v>
      </c>
      <c r="F100" s="102" t="s">
        <v>164</v>
      </c>
      <c r="G100" s="65">
        <f t="shared" ref="G100:G102" si="21">H100+I100</f>
        <v>87500</v>
      </c>
      <c r="H100" s="61">
        <v>87500</v>
      </c>
      <c r="I100" s="62">
        <v>0</v>
      </c>
      <c r="J100" s="61">
        <v>0</v>
      </c>
      <c r="K100" s="63"/>
    </row>
    <row r="101" spans="1:1025" s="64" customFormat="1" ht="57" customHeight="1" x14ac:dyDescent="0.2">
      <c r="A101" s="59"/>
      <c r="B101" s="59"/>
      <c r="C101" s="58"/>
      <c r="D101" s="60"/>
      <c r="E101" s="73" t="s">
        <v>217</v>
      </c>
      <c r="F101" s="102" t="s">
        <v>216</v>
      </c>
      <c r="G101" s="65">
        <f t="shared" si="21"/>
        <v>1219200</v>
      </c>
      <c r="H101" s="61">
        <f>300000+399200+220000</f>
        <v>919200</v>
      </c>
      <c r="I101" s="62">
        <v>300000</v>
      </c>
      <c r="J101" s="61">
        <v>300000</v>
      </c>
      <c r="K101" s="63"/>
    </row>
    <row r="102" spans="1:1025" s="64" customFormat="1" ht="36.75" customHeight="1" x14ac:dyDescent="0.2">
      <c r="A102" s="59"/>
      <c r="B102" s="59"/>
      <c r="C102" s="58"/>
      <c r="D102" s="60"/>
      <c r="E102" s="73" t="s">
        <v>203</v>
      </c>
      <c r="F102" s="102" t="s">
        <v>204</v>
      </c>
      <c r="G102" s="65">
        <f t="shared" si="21"/>
        <v>25200</v>
      </c>
      <c r="H102" s="61">
        <v>25200</v>
      </c>
      <c r="I102" s="62">
        <v>0</v>
      </c>
      <c r="J102" s="61">
        <v>0</v>
      </c>
      <c r="K102" s="63"/>
    </row>
    <row r="103" spans="1:1025" s="64" customFormat="1" ht="42.75" customHeight="1" x14ac:dyDescent="0.2">
      <c r="A103" s="59"/>
      <c r="B103" s="59"/>
      <c r="C103" s="58"/>
      <c r="D103" s="60"/>
      <c r="E103" s="60" t="s">
        <v>170</v>
      </c>
      <c r="F103" s="101" t="s">
        <v>165</v>
      </c>
      <c r="G103" s="65">
        <f t="shared" si="20"/>
        <v>220000</v>
      </c>
      <c r="H103" s="61">
        <f>50000+150000+40000-50000+30000</f>
        <v>220000</v>
      </c>
      <c r="I103" s="62">
        <v>0</v>
      </c>
      <c r="J103" s="61">
        <v>0</v>
      </c>
      <c r="K103" s="69" t="s">
        <v>157</v>
      </c>
      <c r="L103" s="70" t="s">
        <v>158</v>
      </c>
      <c r="M103" s="115" t="s">
        <v>202</v>
      </c>
    </row>
    <row r="104" spans="1:1025" s="64" customFormat="1" ht="44.25" customHeight="1" x14ac:dyDescent="0.2">
      <c r="A104" s="59"/>
      <c r="B104" s="59"/>
      <c r="C104" s="58"/>
      <c r="D104" s="60"/>
      <c r="E104" s="60" t="s">
        <v>126</v>
      </c>
      <c r="F104" s="101" t="s">
        <v>127</v>
      </c>
      <c r="G104" s="65">
        <f t="shared" si="20"/>
        <v>80000</v>
      </c>
      <c r="H104" s="61">
        <v>80000</v>
      </c>
      <c r="I104" s="62">
        <v>0</v>
      </c>
      <c r="J104" s="61">
        <v>0</v>
      </c>
      <c r="K104" s="63"/>
    </row>
    <row r="105" spans="1:1025" x14ac:dyDescent="0.25">
      <c r="A105" s="3" t="s">
        <v>131</v>
      </c>
      <c r="B105" s="3" t="s">
        <v>131</v>
      </c>
      <c r="C105" s="3" t="s">
        <v>131</v>
      </c>
      <c r="D105" s="20" t="s">
        <v>76</v>
      </c>
      <c r="E105" s="3" t="s">
        <v>131</v>
      </c>
      <c r="F105" s="3" t="s">
        <v>131</v>
      </c>
      <c r="G105" s="21">
        <f>G74+G13</f>
        <v>26003170</v>
      </c>
      <c r="H105" s="21">
        <f>H74+H13</f>
        <v>18786496</v>
      </c>
      <c r="I105" s="21">
        <f>I74+I13</f>
        <v>7216674</v>
      </c>
      <c r="J105" s="21">
        <f>J74+J13</f>
        <v>7203998</v>
      </c>
      <c r="K105" s="34">
        <f>I105-J105</f>
        <v>12676</v>
      </c>
    </row>
    <row r="106" spans="1:1025" s="15" customFormat="1" x14ac:dyDescent="0.25">
      <c r="A106" s="38"/>
      <c r="B106" s="38"/>
      <c r="C106" s="38"/>
      <c r="D106" s="38"/>
      <c r="E106" s="38"/>
      <c r="F106" s="38"/>
      <c r="G106" s="114"/>
      <c r="H106" s="114"/>
      <c r="I106" s="114"/>
      <c r="J106" s="114"/>
    </row>
    <row r="107" spans="1:1025" s="15" customForma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025" s="39" customFormat="1" ht="30.75" customHeight="1" x14ac:dyDescent="0.3">
      <c r="D108" s="39" t="s">
        <v>207</v>
      </c>
      <c r="E108" s="40"/>
      <c r="F108" s="41"/>
      <c r="G108" s="39" t="s">
        <v>208</v>
      </c>
    </row>
    <row r="110" spans="1:1025" x14ac:dyDescent="0.25">
      <c r="G110" s="116">
        <v>25785444</v>
      </c>
      <c r="H110" s="116">
        <v>18566446</v>
      </c>
      <c r="I110" s="117">
        <v>7218998</v>
      </c>
      <c r="J110" s="2">
        <v>7163998</v>
      </c>
    </row>
    <row r="112" spans="1:1025" x14ac:dyDescent="0.25">
      <c r="G112" s="67">
        <f>G105-G110</f>
        <v>217726</v>
      </c>
      <c r="H112" s="67">
        <f t="shared" ref="H112:I112" si="22">H105-H110</f>
        <v>220050</v>
      </c>
      <c r="I112" s="67">
        <f t="shared" si="22"/>
        <v>-2324</v>
      </c>
      <c r="J112" s="67">
        <f>J105-J110</f>
        <v>40000</v>
      </c>
    </row>
    <row r="113" spans="7:10" x14ac:dyDescent="0.25">
      <c r="G113" s="67"/>
      <c r="H113" s="67"/>
      <c r="I113" s="67"/>
      <c r="J113" s="67"/>
    </row>
    <row r="115" spans="7:10" x14ac:dyDescent="0.25">
      <c r="H115" s="55"/>
    </row>
  </sheetData>
  <mergeCells count="61"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3:A34"/>
    <mergeCell ref="B33:B34"/>
    <mergeCell ref="C33:C34"/>
    <mergeCell ref="D33:D34"/>
    <mergeCell ref="E33:E34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  <mergeCell ref="F4:J4"/>
    <mergeCell ref="A48:A49"/>
    <mergeCell ref="B48:B49"/>
    <mergeCell ref="C48:C49"/>
    <mergeCell ref="D48:D49"/>
    <mergeCell ref="E48:E49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F33:F34"/>
    <mergeCell ref="G33:G34"/>
    <mergeCell ref="H33:H34"/>
    <mergeCell ref="I33:J33"/>
    <mergeCell ref="H65:H66"/>
    <mergeCell ref="I65:J65"/>
    <mergeCell ref="F48:F49"/>
    <mergeCell ref="G48:G49"/>
    <mergeCell ref="H48:H49"/>
    <mergeCell ref="I48:J48"/>
    <mergeCell ref="F84:F85"/>
    <mergeCell ref="G84:G85"/>
    <mergeCell ref="H84:H85"/>
    <mergeCell ref="I84:J84"/>
    <mergeCell ref="A84:A85"/>
    <mergeCell ref="B84:B85"/>
    <mergeCell ref="C84:C85"/>
    <mergeCell ref="D84:D85"/>
    <mergeCell ref="E84:E85"/>
  </mergeCells>
  <pageMargins left="0.7" right="0.7" top="0.75" bottom="0.75" header="0.51180555555555496" footer="0.51180555555555496"/>
  <pageSetup paperSize="9" scale="64" firstPageNumber="0" orientation="landscape" r:id="rId1"/>
  <rowBreaks count="6" manualBreakCount="6">
    <brk id="21" max="9" man="1"/>
    <brk id="32" max="9" man="1"/>
    <brk id="47" max="9" man="1"/>
    <brk id="64" max="9" man="1"/>
    <brk id="83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2023-10-11T09:59:08Z</cp:lastPrinted>
  <dcterms:created xsi:type="dcterms:W3CDTF">2006-09-16T00:00:00Z</dcterms:created>
  <dcterms:modified xsi:type="dcterms:W3CDTF">2023-12-20T17:47:47Z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