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 3" sheetId="3" r:id="rId1"/>
    <sheet name="дод.1 для контролю " sheetId="1" r:id="rId2"/>
    <sheet name="Лист2" sheetId="8" r:id="rId3"/>
  </sheets>
  <definedNames>
    <definedName name="_xlnm.Print_Area" localSheetId="1">'дод.1 для контролю '!$A$1:$H$4</definedName>
    <definedName name="_xlnm.Print_Area" localSheetId="0">'додаток 3'!$A$1:$Q$99</definedName>
  </definedNames>
  <calcPr calcId="145621"/>
</workbook>
</file>

<file path=xl/calcChain.xml><?xml version="1.0" encoding="utf-8"?>
<calcChain xmlns="http://schemas.openxmlformats.org/spreadsheetml/2006/main">
  <c r="P96" i="3" l="1"/>
  <c r="P75" i="3"/>
  <c r="Q82" i="3" l="1"/>
  <c r="M79" i="3"/>
  <c r="R79" i="3"/>
  <c r="S79" i="3"/>
  <c r="K82" i="3"/>
  <c r="K79" i="3" s="1"/>
  <c r="F35" i="3"/>
  <c r="H34" i="3"/>
  <c r="G34" i="3"/>
  <c r="F34" i="3" s="1"/>
  <c r="I20" i="3"/>
  <c r="G72" i="3" l="1"/>
  <c r="G52" i="3"/>
  <c r="I18" i="3"/>
  <c r="H18" i="3"/>
  <c r="G18" i="3"/>
  <c r="I15" i="3"/>
  <c r="G15" i="3"/>
  <c r="G20" i="3"/>
  <c r="G76" i="3"/>
  <c r="G97" i="3" l="1"/>
  <c r="F1" i="1" l="1"/>
  <c r="E1" i="1" s="1"/>
  <c r="K96" i="3" l="1"/>
  <c r="G96" i="3"/>
  <c r="I72" i="3" l="1"/>
  <c r="G58" i="3"/>
  <c r="G95" i="3" l="1"/>
  <c r="H95" i="3"/>
  <c r="I95" i="3"/>
  <c r="J95" i="3"/>
  <c r="L95" i="3"/>
  <c r="M95" i="3"/>
  <c r="N95" i="3"/>
  <c r="O95" i="3"/>
  <c r="R95" i="3"/>
  <c r="S95" i="3"/>
  <c r="H73" i="3"/>
  <c r="I73" i="3"/>
  <c r="J73" i="3"/>
  <c r="M73" i="3"/>
  <c r="N73" i="3"/>
  <c r="O73" i="3"/>
  <c r="L75" i="3"/>
  <c r="L73" i="3" s="1"/>
  <c r="P97" i="3"/>
  <c r="P95" i="3" s="1"/>
  <c r="F97" i="3"/>
  <c r="F90" i="3"/>
  <c r="I81" i="3"/>
  <c r="G81" i="3"/>
  <c r="G67" i="3"/>
  <c r="G74" i="3"/>
  <c r="G73" i="3" s="1"/>
  <c r="F77" i="3"/>
  <c r="Q77" i="3" s="1"/>
  <c r="G63" i="3"/>
  <c r="H63" i="3"/>
  <c r="I63" i="3"/>
  <c r="J63" i="3"/>
  <c r="K63" i="3"/>
  <c r="L63" i="3"/>
  <c r="M63" i="3"/>
  <c r="N63" i="3"/>
  <c r="O63" i="3"/>
  <c r="P63" i="3"/>
  <c r="F64" i="3"/>
  <c r="Q64" i="3" s="1"/>
  <c r="I61" i="3"/>
  <c r="G61" i="3"/>
  <c r="H57" i="3"/>
  <c r="G57" i="3"/>
  <c r="G40" i="3"/>
  <c r="G38" i="3"/>
  <c r="I19" i="3"/>
  <c r="H19" i="3"/>
  <c r="J19" i="3"/>
  <c r="L19" i="3"/>
  <c r="M19" i="3"/>
  <c r="N19" i="3"/>
  <c r="O19" i="3"/>
  <c r="G21" i="3"/>
  <c r="F21" i="3" s="1"/>
  <c r="Q21" i="3" s="1"/>
  <c r="G19" i="3" l="1"/>
  <c r="K97" i="3"/>
  <c r="K95" i="3" s="1"/>
  <c r="K61" i="3"/>
  <c r="K59" i="3" s="1"/>
  <c r="F61" i="3"/>
  <c r="G59" i="3"/>
  <c r="H59" i="3"/>
  <c r="J59" i="3"/>
  <c r="L59" i="3"/>
  <c r="M59" i="3"/>
  <c r="N59" i="3"/>
  <c r="O59" i="3"/>
  <c r="P59" i="3"/>
  <c r="H41" i="3"/>
  <c r="I41" i="3"/>
  <c r="J41" i="3"/>
  <c r="L41" i="3"/>
  <c r="M41" i="3"/>
  <c r="N41" i="3"/>
  <c r="O41" i="3"/>
  <c r="P41" i="3"/>
  <c r="F39" i="3"/>
  <c r="E32" i="3"/>
  <c r="F23" i="3"/>
  <c r="Q23" i="3" s="1"/>
  <c r="M18" i="3"/>
  <c r="F18" i="3"/>
  <c r="K18" i="3" l="1"/>
  <c r="Q97" i="3"/>
  <c r="Q61" i="3"/>
  <c r="F80" i="3"/>
  <c r="P73" i="3" l="1"/>
  <c r="K75" i="3"/>
  <c r="Q75" i="3" l="1"/>
  <c r="Q90" i="3"/>
  <c r="P89" i="3"/>
  <c r="O89" i="3"/>
  <c r="N89" i="3"/>
  <c r="M89" i="3"/>
  <c r="L89" i="3"/>
  <c r="K89" i="3"/>
  <c r="J89" i="3"/>
  <c r="I89" i="3"/>
  <c r="H89" i="3"/>
  <c r="G89" i="3"/>
  <c r="F89" i="3"/>
  <c r="I60" i="3"/>
  <c r="I59" i="3" s="1"/>
  <c r="G51" i="3"/>
  <c r="F52" i="3"/>
  <c r="Q52" i="3" s="1"/>
  <c r="F16" i="3"/>
  <c r="Q16" i="3" s="1"/>
  <c r="G14" i="3"/>
  <c r="H14" i="3"/>
  <c r="J14" i="3"/>
  <c r="L14" i="3"/>
  <c r="M14" i="3"/>
  <c r="N14" i="3"/>
  <c r="O14" i="3"/>
  <c r="P14" i="3"/>
  <c r="Q80" i="3"/>
  <c r="Q89" i="3" l="1"/>
  <c r="F96" i="3" l="1"/>
  <c r="F95" i="3" s="1"/>
  <c r="K88" i="3"/>
  <c r="I88" i="3"/>
  <c r="I87" i="3" s="1"/>
  <c r="I86" i="3" s="1"/>
  <c r="I85" i="3" s="1"/>
  <c r="F88" i="3"/>
  <c r="F87" i="3" s="1"/>
  <c r="P87" i="3"/>
  <c r="O87" i="3"/>
  <c r="N87" i="3"/>
  <c r="M87" i="3"/>
  <c r="L87" i="3"/>
  <c r="K87" i="3"/>
  <c r="J87" i="3"/>
  <c r="H87" i="3"/>
  <c r="H86" i="3" s="1"/>
  <c r="H85" i="3" s="1"/>
  <c r="G87" i="3"/>
  <c r="S85" i="3"/>
  <c r="R85" i="3"/>
  <c r="P79" i="3"/>
  <c r="O79" i="3"/>
  <c r="N79" i="3"/>
  <c r="L79" i="3"/>
  <c r="J79" i="3"/>
  <c r="I79" i="3"/>
  <c r="H79" i="3"/>
  <c r="G79" i="3"/>
  <c r="F81" i="3"/>
  <c r="F79" i="3" s="1"/>
  <c r="K78" i="3"/>
  <c r="K73" i="3" s="1"/>
  <c r="F78" i="3"/>
  <c r="F76" i="3"/>
  <c r="F74" i="3"/>
  <c r="P72" i="3"/>
  <c r="P66" i="3" s="1"/>
  <c r="K72" i="3"/>
  <c r="K66" i="3" s="1"/>
  <c r="F72" i="3"/>
  <c r="F67" i="3"/>
  <c r="Q67" i="3" s="1"/>
  <c r="O66" i="3"/>
  <c r="N66" i="3"/>
  <c r="M66" i="3"/>
  <c r="L66" i="3"/>
  <c r="J66" i="3"/>
  <c r="I66" i="3"/>
  <c r="H66" i="3"/>
  <c r="G66" i="3"/>
  <c r="F65" i="3"/>
  <c r="F63" i="3" s="1"/>
  <c r="F62" i="3"/>
  <c r="Q62" i="3" s="1"/>
  <c r="F60" i="3"/>
  <c r="F58" i="3"/>
  <c r="K57" i="3"/>
  <c r="K41" i="3" s="1"/>
  <c r="F57" i="3"/>
  <c r="F56" i="3"/>
  <c r="Q56" i="3" s="1"/>
  <c r="G55" i="3"/>
  <c r="F54" i="3"/>
  <c r="Q54" i="3" s="1"/>
  <c r="F53" i="3"/>
  <c r="Q53" i="3" s="1"/>
  <c r="F51" i="3"/>
  <c r="Q51" i="3" s="1"/>
  <c r="F50" i="3"/>
  <c r="Q50" i="3" s="1"/>
  <c r="E50" i="3"/>
  <c r="G45" i="3"/>
  <c r="F45" i="3" s="1"/>
  <c r="Q45" i="3" s="1"/>
  <c r="F44" i="3"/>
  <c r="Q44" i="3" s="1"/>
  <c r="F43" i="3"/>
  <c r="F42" i="3"/>
  <c r="Q42" i="3" s="1"/>
  <c r="R41" i="3"/>
  <c r="S41" i="3"/>
  <c r="F40" i="3"/>
  <c r="Q40" i="3" s="1"/>
  <c r="Q39" i="3"/>
  <c r="E39" i="3"/>
  <c r="F38" i="3"/>
  <c r="Q38" i="3" s="1"/>
  <c r="P37" i="3"/>
  <c r="P36" i="3" s="1"/>
  <c r="O37" i="3"/>
  <c r="O36" i="3" s="1"/>
  <c r="N37" i="3"/>
  <c r="N36" i="3" s="1"/>
  <c r="M37" i="3"/>
  <c r="M36" i="3" s="1"/>
  <c r="L37" i="3"/>
  <c r="L36" i="3" s="1"/>
  <c r="K37" i="3"/>
  <c r="K36" i="3" s="1"/>
  <c r="J37" i="3"/>
  <c r="J36" i="3" s="1"/>
  <c r="I37" i="3"/>
  <c r="I36" i="3" s="1"/>
  <c r="H37" i="3"/>
  <c r="H36" i="3" s="1"/>
  <c r="G37" i="3"/>
  <c r="G36" i="3" s="1"/>
  <c r="F33" i="3"/>
  <c r="I32" i="3"/>
  <c r="I31" i="3" s="1"/>
  <c r="F32" i="3"/>
  <c r="H31" i="3"/>
  <c r="H17" i="3" s="1"/>
  <c r="G31" i="3"/>
  <c r="G17" i="3" s="1"/>
  <c r="F22" i="3"/>
  <c r="Q22" i="3" s="1"/>
  <c r="P20" i="3"/>
  <c r="P19" i="3" s="1"/>
  <c r="K20" i="3"/>
  <c r="K19" i="3" s="1"/>
  <c r="F20" i="3"/>
  <c r="K15" i="3"/>
  <c r="K14" i="3" s="1"/>
  <c r="I14" i="3"/>
  <c r="F15" i="3"/>
  <c r="F14" i="3" s="1"/>
  <c r="S14" i="3"/>
  <c r="R14" i="3"/>
  <c r="K9" i="3"/>
  <c r="F19" i="3" l="1"/>
  <c r="F73" i="3"/>
  <c r="F31" i="3"/>
  <c r="Q76" i="3"/>
  <c r="Q65" i="3"/>
  <c r="Q63" i="3" s="1"/>
  <c r="Q60" i="3"/>
  <c r="Q59" i="3" s="1"/>
  <c r="F59" i="3"/>
  <c r="G41" i="3"/>
  <c r="Q43" i="3"/>
  <c r="I35" i="3"/>
  <c r="I34" i="3" s="1"/>
  <c r="I17" i="3" s="1"/>
  <c r="F37" i="3"/>
  <c r="F36" i="3" s="1"/>
  <c r="K35" i="3"/>
  <c r="Q35" i="3" s="1"/>
  <c r="Q81" i="3"/>
  <c r="Q79" i="3" s="1"/>
  <c r="R13" i="3"/>
  <c r="J86" i="3"/>
  <c r="J85" i="3" s="1"/>
  <c r="N86" i="3"/>
  <c r="N85" i="3" s="1"/>
  <c r="Q57" i="3"/>
  <c r="K86" i="3"/>
  <c r="K85" i="3" s="1"/>
  <c r="O86" i="3"/>
  <c r="O85" i="3" s="1"/>
  <c r="Q72" i="3"/>
  <c r="Q66" i="3" s="1"/>
  <c r="M86" i="3"/>
  <c r="M85" i="3" s="1"/>
  <c r="L86" i="3"/>
  <c r="L85" i="3" s="1"/>
  <c r="P86" i="3"/>
  <c r="P85" i="3" s="1"/>
  <c r="Q87" i="3"/>
  <c r="F86" i="3"/>
  <c r="F85" i="3" s="1"/>
  <c r="M35" i="3"/>
  <c r="M34" i="3" s="1"/>
  <c r="M17" i="3" s="1"/>
  <c r="J35" i="3"/>
  <c r="J34" i="3" s="1"/>
  <c r="J17" i="3" s="1"/>
  <c r="S98" i="3"/>
  <c r="S13" i="3"/>
  <c r="Q88" i="3"/>
  <c r="L35" i="3"/>
  <c r="L34" i="3" s="1"/>
  <c r="L17" i="3" s="1"/>
  <c r="Q78" i="3"/>
  <c r="G86" i="3"/>
  <c r="G85" i="3" s="1"/>
  <c r="N35" i="3"/>
  <c r="N34" i="3" s="1"/>
  <c r="N17" i="3" s="1"/>
  <c r="O35" i="3"/>
  <c r="O34" i="3" s="1"/>
  <c r="O17" i="3" s="1"/>
  <c r="P35" i="3"/>
  <c r="P34" i="3" s="1"/>
  <c r="P17" i="3" s="1"/>
  <c r="Q96" i="3"/>
  <c r="Q95" i="3" s="1"/>
  <c r="F66" i="3"/>
  <c r="F55" i="3"/>
  <c r="Q55" i="3" s="1"/>
  <c r="Q20" i="3"/>
  <c r="Q19" i="3" s="1"/>
  <c r="Q18" i="3"/>
  <c r="R98" i="3"/>
  <c r="Q15" i="3"/>
  <c r="Q14" i="3" s="1"/>
  <c r="E56" i="3"/>
  <c r="E53" i="3"/>
  <c r="Q58" i="3"/>
  <c r="F17" i="3" l="1"/>
  <c r="Q37" i="3"/>
  <c r="Q36" i="3" s="1"/>
  <c r="K34" i="3"/>
  <c r="K17" i="3" s="1"/>
  <c r="Q41" i="3"/>
  <c r="F41" i="3"/>
  <c r="N13" i="3"/>
  <c r="N12" i="3" s="1"/>
  <c r="N98" i="3" s="1"/>
  <c r="H13" i="3"/>
  <c r="H12" i="3" s="1"/>
  <c r="H98" i="3" s="1"/>
  <c r="I13" i="3"/>
  <c r="I12" i="3" s="1"/>
  <c r="I98" i="3" s="1"/>
  <c r="O13" i="3"/>
  <c r="O12" i="3" s="1"/>
  <c r="O98" i="3" s="1"/>
  <c r="L13" i="3"/>
  <c r="L12" i="3" s="1"/>
  <c r="L98" i="3" s="1"/>
  <c r="G13" i="3"/>
  <c r="G12" i="3" s="1"/>
  <c r="G98" i="3" s="1"/>
  <c r="P13" i="3"/>
  <c r="P12" i="3" s="1"/>
  <c r="P98" i="3" s="1"/>
  <c r="J13" i="3"/>
  <c r="J12" i="3" s="1"/>
  <c r="J98" i="3" s="1"/>
  <c r="M13" i="3"/>
  <c r="M12" i="3" s="1"/>
  <c r="M98" i="3" s="1"/>
  <c r="Q86" i="3"/>
  <c r="Q85" i="3" s="1"/>
  <c r="Q74" i="3"/>
  <c r="Q73" i="3" s="1"/>
  <c r="Q34" i="3" l="1"/>
  <c r="F13" i="3"/>
  <c r="F12" i="3" s="1"/>
  <c r="F98" i="3" s="1"/>
  <c r="Q32" i="3"/>
  <c r="Q33" i="3"/>
  <c r="Q31" i="3"/>
  <c r="Q17" i="3" s="1"/>
  <c r="Q13" i="3" l="1"/>
  <c r="E103" i="3"/>
  <c r="G104" i="3"/>
  <c r="G100" i="3"/>
  <c r="G101" i="3" s="1"/>
  <c r="K13" i="3"/>
  <c r="K12" i="3" l="1"/>
  <c r="K98" i="3" s="1"/>
  <c r="G105" i="3" l="1"/>
  <c r="Q12" i="3"/>
  <c r="Q98" i="3" l="1"/>
  <c r="T99" i="3" s="1"/>
  <c r="G106" i="3"/>
</calcChain>
</file>

<file path=xl/sharedStrings.xml><?xml version="1.0" encoding="utf-8"?>
<sst xmlns="http://schemas.openxmlformats.org/spreadsheetml/2006/main" count="279" uniqueCount="176">
  <si>
    <t>(код бюджету)</t>
  </si>
  <si>
    <t>(грн.)</t>
  </si>
  <si>
    <t>Усього</t>
  </si>
  <si>
    <t>Спеціальний фонд</t>
  </si>
  <si>
    <t>усього</t>
  </si>
  <si>
    <t>Х</t>
  </si>
  <si>
    <t>Разом доходів</t>
  </si>
  <si>
    <t xml:space="preserve">Секретар сільської ради </t>
  </si>
  <si>
    <t>Тетяна ДІБРОВА</t>
  </si>
  <si>
    <t>23501000000</t>
  </si>
  <si>
    <t>Загальний фонд</t>
  </si>
  <si>
    <t xml:space="preserve">Додаток №3 </t>
  </si>
  <si>
    <t>Розподіл видатків бюджету Білозірської сільської  територіальної громади на 2023 рік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</si>
  <si>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</si>
  <si>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</si>
  <si>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</si>
  <si>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</si>
  <si>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</si>
  <si>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</si>
  <si>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</si>
  <si>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</si>
  <si>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</si>
  <si>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</si>
  <si>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</si>
  <si>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</si>
  <si>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</si>
  <si>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</si>
  <si>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</si>
  <si>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</si>
  <si>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</si>
  <si>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</si>
  <si>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</si>
  <si>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</si>
  <si>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</si>
  <si>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</si>
  <si>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</si>
  <si>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</si>
  <si>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</si>
  <si>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</si>
  <si>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</si>
  <si>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</si>
  <si>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</si>
  <si>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</si>
  <si>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</si>
  <si>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</si>
  <si>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</si>
  <si>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</si>
  <si>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</si>
  <si>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</si>
  <si>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</si>
  <si>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</si>
  <si>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</si>
  <si>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</si>
  <si>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</si>
  <si>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</si>
  <si>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</si>
  <si>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</si>
  <si>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</si>
  <si>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</si>
  <si>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</si>
  <si>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</si>
  <si>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</si>
  <si>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</si>
  <si>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</si>
  <si>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</si>
  <si>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</si>
  <si>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</si>
  <si>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</si>
  <si>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</si>
  <si>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</si>
  <si>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</si>
  <si>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</si>
  <si>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</si>
  <si>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</si>
  <si>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</si>
  <si>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</si>
  <si>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</si>
  <si>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</si>
  <si>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</si>
  <si>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</si>
  <si>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</si>
  <si>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</si>
  <si>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</si>
  <si>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</si>
  <si>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</si>
  <si>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</si>
  <si>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</si>
  <si>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</si>
  <si>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</si>
  <si>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</si>
  <si>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</si>
  <si>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</si>
  <si>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</si>
  <si>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</si>
  <si>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</si>
  <si>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</si>
  <si>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</si>
  <si>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</si>
  <si>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</si>
  <si>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</si>
  <si>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</si>
  <si>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</si>
  <si>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</si>
  <si>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</si>
  <si>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</si>
  <si>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</si>
  <si>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</si>
  <si>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</si>
  <si>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</si>
  <si>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</si>
  <si>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</si>
  <si>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</si>
  <si>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</si>
  <si>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</si>
  <si>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</si>
  <si>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</si>
  <si>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</si>
  <si>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</si>
  <si>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</si>
  <si>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</si>
  <si>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</si>
  <si>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</si>
  <si>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</si>
  <si>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</si>
  <si>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</si>
  <si>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</si>
  <si>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</si>
  <si>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</si>
  <si>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</si>
  <si>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</si>
  <si>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</si>
  <si>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</si>
  <si>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</si>
  <si>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0218710</t>
  </si>
  <si>
    <t>0133</t>
  </si>
  <si>
    <t>Резервний фонд</t>
  </si>
  <si>
    <t>3700000</t>
  </si>
  <si>
    <t>Фінансовий відділ виконавчого комітету Білозірської сільської ради</t>
  </si>
  <si>
    <t>3710000</t>
  </si>
  <si>
    <t>9770</t>
  </si>
  <si>
    <t>0180</t>
  </si>
  <si>
    <t>Інші субвенції з місцевого бюджету</t>
  </si>
  <si>
    <t>Всього</t>
  </si>
  <si>
    <t>Секретар сільської ради</t>
  </si>
  <si>
    <t xml:space="preserve">Тетяня  ДІБРОВА </t>
  </si>
  <si>
    <t>роезервний фонд</t>
  </si>
  <si>
    <t>0210180</t>
  </si>
  <si>
    <t>Інша діяльність у сфері державного управління</t>
  </si>
  <si>
    <t>Членські внески до асоціацій органів місцевого самоврядування</t>
  </si>
  <si>
    <t>МІЖБЮДЖЕТНІ ТРАНСФЕРТИ</t>
  </si>
  <si>
    <t>Субвенція з місцевого бюджету державному бюджету на виконання програм соціально-економічного розвитку регіонів</t>
  </si>
  <si>
    <t>дефіцит ЗФ</t>
  </si>
  <si>
    <t>дефіцит СФ</t>
  </si>
  <si>
    <t>0218130</t>
  </si>
  <si>
    <t>8130</t>
  </si>
  <si>
    <t xml:space="preserve">Оборот.залишок 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</si>
  <si>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</si>
  <si>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</si>
  <si>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</si>
  <si>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</si>
  <si>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0320</t>
  </si>
  <si>
    <t>Забезпечення діяльності місцевої та добровільної пожежної охорони</t>
  </si>
  <si>
    <t>7000</t>
  </si>
  <si>
    <t>ЕКОНОМІЧНА ДІЯЛЬНІСТЬ</t>
  </si>
  <si>
    <t>ІНША ДІЯЛЬНІСТЬ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</si>
  <si>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</si>
  <si>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</si>
  <si>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до  рішення Білозірської сільської  ради  "Про бюджет Білозірської сільської  територіальної громади на 2023 рік" (23501000000) від  від 22.12.2022 № 45-45/VIII</t>
  </si>
  <si>
    <t>в т.ч.  за рахунок дотації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</si>
  <si>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7680</t>
  </si>
  <si>
    <t>3719800</t>
  </si>
  <si>
    <t>0215061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</si>
  <si>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</si>
  <si>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0217680</t>
  </si>
  <si>
    <t>8000</t>
  </si>
  <si>
    <t>(в редакції рішення сесії  від 28.02.2023 р.№ 47-5/VIII)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</si>
</sst>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3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sz val="9"/>
      <name val="Arial"/>
      <charset val="1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charset val="1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1"/>
    </font>
    <font>
      <b/>
      <sz val="9"/>
      <name val="Times New Roman"/>
      <family val="1"/>
      <charset val="204"/>
    </font>
    <font>
      <sz val="9"/>
      <name val="SansSerif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1"/>
    </font>
    <font>
      <sz val="12"/>
      <color theme="1"/>
      <name val="Times New Roman"/>
      <family val="1"/>
      <charset val="204"/>
    </font>
    <font>
      <sz val="8"/>
      <color rgb="FF111111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CC1DA"/>
        <bgColor rgb="FFB9CDE5"/>
      </patternFill>
    </fill>
    <fill>
      <patternFill patternType="solid">
        <fgColor rgb="FFB9CDE5"/>
        <bgColor rgb="FFCCC1DA"/>
      </patternFill>
    </fill>
    <fill>
      <patternFill patternType="solid">
        <fgColor rgb="FFDCE6F2"/>
        <bgColor rgb="FFBCE4E5"/>
      </patternFill>
    </fill>
    <fill>
      <patternFill patternType="solid">
        <fgColor theme="0"/>
        <bgColor rgb="FFBCE4E5"/>
      </patternFill>
    </fill>
    <fill>
      <patternFill patternType="solid">
        <fgColor theme="4" tint="0.59999389629810485"/>
        <bgColor rgb="FFBCE4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E4E5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CCC1DA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10">
    <xf numFmtId="0" fontId="0" fillId="0" borderId="0" xfId="0"/>
    <xf numFmtId="0" fontId="1" fillId="0" borderId="0" xfId="0" applyFont="1"/>
    <xf numFmtId="0" fontId="0" fillId="3" borderId="0" xfId="0" applyFill="1"/>
    <xf numFmtId="0" fontId="1" fillId="3" borderId="0" xfId="0" applyFont="1" applyFill="1"/>
    <xf numFmtId="0" fontId="2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11" fillId="2" borderId="0" xfId="0" applyFont="1" applyFill="1" applyBorder="1" applyAlignment="1" applyProtection="1">
      <alignment horizontal="right" vertical="top" wrapText="1"/>
    </xf>
    <xf numFmtId="0" fontId="11" fillId="2" borderId="0" xfId="0" applyFont="1" applyFill="1" applyAlignment="1">
      <alignment horizontal="right"/>
    </xf>
    <xf numFmtId="0" fontId="10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10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13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5" fillId="0" borderId="0" xfId="0" applyFont="1"/>
    <xf numFmtId="0" fontId="17" fillId="0" borderId="1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left" vertical="top" wrapText="1"/>
    </xf>
    <xf numFmtId="49" fontId="16" fillId="4" borderId="1" xfId="0" applyNumberFormat="1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left" vertical="top" wrapText="1"/>
    </xf>
    <xf numFmtId="4" fontId="16" fillId="4" borderId="1" xfId="0" applyNumberFormat="1" applyFont="1" applyFill="1" applyBorder="1" applyAlignment="1" applyProtection="1">
      <alignment horizontal="right" vertical="top" wrapText="1"/>
    </xf>
    <xf numFmtId="0" fontId="15" fillId="4" borderId="0" xfId="0" applyFont="1" applyFill="1"/>
    <xf numFmtId="49" fontId="16" fillId="0" borderId="1" xfId="0" applyNumberFormat="1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left" vertical="top" wrapText="1"/>
    </xf>
    <xf numFmtId="4" fontId="16" fillId="0" borderId="1" xfId="0" applyNumberFormat="1" applyFont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left" vertical="center" wrapText="1"/>
    </xf>
    <xf numFmtId="4" fontId="15" fillId="0" borderId="1" xfId="0" applyNumberFormat="1" applyFont="1" applyBorder="1" applyAlignment="1" applyProtection="1">
      <alignment horizontal="right" vertical="center" wrapText="1"/>
    </xf>
    <xf numFmtId="4" fontId="15" fillId="5" borderId="1" xfId="0" applyNumberFormat="1" applyFont="1" applyFill="1" applyBorder="1" applyAlignment="1" applyProtection="1">
      <alignment horizontal="right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4" fontId="15" fillId="0" borderId="4" xfId="0" applyNumberFormat="1" applyFont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horizontal="left" vertical="center" wrapText="1"/>
    </xf>
    <xf numFmtId="4" fontId="16" fillId="0" borderId="1" xfId="0" applyNumberFormat="1" applyFont="1" applyBorder="1" applyAlignment="1" applyProtection="1">
      <alignment horizontal="right" vertical="center" wrapText="1"/>
    </xf>
    <xf numFmtId="4" fontId="15" fillId="0" borderId="0" xfId="0" applyNumberFormat="1" applyFont="1"/>
    <xf numFmtId="49" fontId="15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top" wrapText="1"/>
    </xf>
    <xf numFmtId="4" fontId="15" fillId="0" borderId="1" xfId="0" applyNumberFormat="1" applyFont="1" applyBorder="1" applyAlignment="1" applyProtection="1">
      <alignment horizontal="right" vertical="top" wrapText="1"/>
    </xf>
    <xf numFmtId="4" fontId="15" fillId="0" borderId="3" xfId="0" applyNumberFormat="1" applyFont="1" applyBorder="1" applyAlignment="1" applyProtection="1">
      <alignment horizontal="right" vertical="top" wrapText="1"/>
    </xf>
    <xf numFmtId="4" fontId="15" fillId="0" borderId="4" xfId="0" applyNumberFormat="1" applyFont="1" applyBorder="1" applyAlignment="1" applyProtection="1">
      <alignment horizontal="right" vertical="top" wrapText="1"/>
    </xf>
    <xf numFmtId="0" fontId="17" fillId="0" borderId="1" xfId="0" applyFont="1" applyBorder="1" applyAlignment="1" applyProtection="1">
      <alignment horizontal="left" vertical="top" wrapText="1"/>
    </xf>
    <xf numFmtId="4" fontId="17" fillId="0" borderId="1" xfId="0" applyNumberFormat="1" applyFont="1" applyBorder="1" applyAlignment="1" applyProtection="1">
      <alignment horizontal="right" vertical="top" wrapText="1"/>
    </xf>
    <xf numFmtId="4" fontId="17" fillId="5" borderId="1" xfId="0" applyNumberFormat="1" applyFont="1" applyFill="1" applyBorder="1" applyAlignment="1" applyProtection="1">
      <alignment horizontal="right" vertical="top" wrapText="1"/>
    </xf>
    <xf numFmtId="4" fontId="17" fillId="0" borderId="3" xfId="0" applyNumberFormat="1" applyFont="1" applyBorder="1" applyAlignment="1" applyProtection="1">
      <alignment horizontal="right" vertical="top" wrapText="1"/>
    </xf>
    <xf numFmtId="4" fontId="17" fillId="0" borderId="4" xfId="0" applyNumberFormat="1" applyFont="1" applyBorder="1" applyAlignment="1" applyProtection="1">
      <alignment horizontal="righ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vertical="top" wrapText="1"/>
    </xf>
    <xf numFmtId="4" fontId="20" fillId="0" borderId="1" xfId="0" applyNumberFormat="1" applyFont="1" applyBorder="1" applyAlignment="1" applyProtection="1">
      <alignment horizontal="right" vertical="top" wrapText="1"/>
    </xf>
    <xf numFmtId="4" fontId="20" fillId="5" borderId="1" xfId="0" applyNumberFormat="1" applyFont="1" applyFill="1" applyBorder="1" applyAlignment="1" applyProtection="1">
      <alignment horizontal="right" vertical="top" wrapText="1"/>
    </xf>
    <xf numFmtId="0" fontId="19" fillId="0" borderId="0" xfId="0" applyFont="1"/>
    <xf numFmtId="4" fontId="17" fillId="0" borderId="6" xfId="0" applyNumberFormat="1" applyFont="1" applyBorder="1" applyAlignment="1" applyProtection="1">
      <alignment horizontal="right" vertical="top" wrapText="1"/>
    </xf>
    <xf numFmtId="4" fontId="17" fillId="0" borderId="7" xfId="0" applyNumberFormat="1" applyFont="1" applyBorder="1" applyAlignment="1" applyProtection="1">
      <alignment horizontal="right" vertical="top" wrapText="1"/>
    </xf>
    <xf numFmtId="4" fontId="17" fillId="0" borderId="8" xfId="0" applyNumberFormat="1" applyFont="1" applyBorder="1" applyAlignment="1" applyProtection="1">
      <alignment horizontal="right" vertical="top" wrapText="1"/>
    </xf>
    <xf numFmtId="0" fontId="15" fillId="0" borderId="7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4" fontId="17" fillId="2" borderId="1" xfId="0" applyNumberFormat="1" applyFont="1" applyFill="1" applyBorder="1" applyAlignment="1" applyProtection="1">
      <alignment horizontal="right" vertical="top" wrapText="1"/>
    </xf>
    <xf numFmtId="4" fontId="15" fillId="0" borderId="8" xfId="0" applyNumberFormat="1" applyFont="1" applyBorder="1" applyAlignment="1" applyProtection="1">
      <alignment horizontal="right" vertical="top" wrapText="1"/>
    </xf>
    <xf numFmtId="0" fontId="17" fillId="0" borderId="0" xfId="0" applyFont="1" applyBorder="1" applyAlignment="1" applyProtection="1">
      <alignment horizontal="left" vertical="top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4" fontId="17" fillId="5" borderId="3" xfId="0" applyNumberFormat="1" applyFont="1" applyFill="1" applyBorder="1" applyAlignment="1" applyProtection="1">
      <alignment horizontal="right" vertical="top" wrapText="1"/>
    </xf>
    <xf numFmtId="0" fontId="17" fillId="0" borderId="0" xfId="0" applyFont="1"/>
    <xf numFmtId="4" fontId="15" fillId="0" borderId="7" xfId="0" applyNumberFormat="1" applyFont="1" applyBorder="1" applyAlignment="1" applyProtection="1">
      <alignment horizontal="right" vertical="top" wrapText="1"/>
    </xf>
    <xf numFmtId="4" fontId="15" fillId="0" borderId="5" xfId="0" applyNumberFormat="1" applyFont="1" applyBorder="1" applyAlignment="1" applyProtection="1">
      <alignment horizontal="right" vertical="top" wrapText="1"/>
    </xf>
    <xf numFmtId="0" fontId="17" fillId="0" borderId="3" xfId="0" applyFont="1" applyBorder="1" applyAlignment="1" applyProtection="1">
      <alignment horizontal="left" vertical="top" wrapText="1"/>
    </xf>
    <xf numFmtId="4" fontId="15" fillId="5" borderId="7" xfId="0" applyNumberFormat="1" applyFont="1" applyFill="1" applyBorder="1" applyAlignment="1" applyProtection="1">
      <alignment horizontal="right" vertical="top" wrapText="1"/>
    </xf>
    <xf numFmtId="0" fontId="21" fillId="0" borderId="1" xfId="0" applyFont="1" applyBorder="1" applyAlignment="1" applyProtection="1">
      <alignment horizontal="left" vertical="top" wrapText="1"/>
    </xf>
    <xf numFmtId="4" fontId="16" fillId="0" borderId="5" xfId="0" applyNumberFormat="1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center" vertical="center" wrapText="1"/>
    </xf>
    <xf numFmtId="4" fontId="20" fillId="0" borderId="3" xfId="0" applyNumberFormat="1" applyFont="1" applyBorder="1" applyAlignment="1" applyProtection="1">
      <alignment horizontal="right" vertical="top" wrapText="1"/>
    </xf>
    <xf numFmtId="4" fontId="20" fillId="0" borderId="4" xfId="0" applyNumberFormat="1" applyFont="1" applyBorder="1" applyAlignment="1" applyProtection="1">
      <alignment horizontal="right" vertical="top" wrapText="1"/>
    </xf>
    <xf numFmtId="0" fontId="18" fillId="0" borderId="0" xfId="0" applyFont="1"/>
    <xf numFmtId="49" fontId="18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left" vertical="top" wrapText="1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4" fontId="21" fillId="0" borderId="1" xfId="0" applyNumberFormat="1" applyFont="1" applyBorder="1" applyAlignment="1" applyProtection="1">
      <alignment horizontal="right" vertical="top" wrapText="1"/>
    </xf>
    <xf numFmtId="0" fontId="21" fillId="0" borderId="0" xfId="0" applyFont="1"/>
    <xf numFmtId="0" fontId="17" fillId="0" borderId="1" xfId="0" applyFont="1" applyBorder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horizontal="right" vertical="center" wrapText="1"/>
    </xf>
    <xf numFmtId="4" fontId="15" fillId="0" borderId="9" xfId="0" applyNumberFormat="1" applyFont="1" applyBorder="1" applyAlignment="1" applyProtection="1">
      <alignment horizontal="right" vertical="center" wrapText="1"/>
    </xf>
    <xf numFmtId="4" fontId="15" fillId="2" borderId="1" xfId="0" applyNumberFormat="1" applyFont="1" applyFill="1" applyBorder="1" applyAlignment="1" applyProtection="1">
      <alignment horizontal="right" vertical="center" wrapText="1"/>
    </xf>
    <xf numFmtId="4" fontId="17" fillId="0" borderId="1" xfId="0" applyNumberFormat="1" applyFont="1" applyBorder="1" applyAlignment="1" applyProtection="1">
      <alignment horizontal="right" vertical="center" wrapText="1"/>
    </xf>
    <xf numFmtId="4" fontId="17" fillId="5" borderId="1" xfId="0" applyNumberFormat="1" applyFont="1" applyFill="1" applyBorder="1" applyAlignment="1" applyProtection="1">
      <alignment horizontal="right" vertical="center" wrapText="1"/>
    </xf>
    <xf numFmtId="4" fontId="15" fillId="0" borderId="10" xfId="0" applyNumberFormat="1" applyFont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center" vertical="top" wrapText="1"/>
    </xf>
    <xf numFmtId="4" fontId="15" fillId="5" borderId="1" xfId="0" applyNumberFormat="1" applyFont="1" applyFill="1" applyBorder="1" applyAlignment="1" applyProtection="1">
      <alignment horizontal="right" vertical="top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</xf>
    <xf numFmtId="49" fontId="15" fillId="0" borderId="1" xfId="0" applyNumberFormat="1" applyFont="1" applyBorder="1" applyAlignment="1" applyProtection="1">
      <alignment horizontal="center" vertical="top" wrapText="1"/>
    </xf>
    <xf numFmtId="164" fontId="15" fillId="0" borderId="0" xfId="0" applyNumberFormat="1" applyFont="1" applyBorder="1" applyAlignment="1" applyProtection="1">
      <alignment horizontal="right" vertical="top" wrapText="1"/>
    </xf>
    <xf numFmtId="4" fontId="15" fillId="2" borderId="1" xfId="0" applyNumberFormat="1" applyFont="1" applyFill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horizontal="left" vertical="top" wrapText="1"/>
    </xf>
    <xf numFmtId="4" fontId="16" fillId="0" borderId="4" xfId="0" applyNumberFormat="1" applyFont="1" applyBorder="1" applyAlignment="1" applyProtection="1">
      <alignment horizontal="right" vertical="top" wrapText="1"/>
    </xf>
    <xf numFmtId="0" fontId="16" fillId="0" borderId="0" xfId="0" applyFont="1"/>
    <xf numFmtId="49" fontId="15" fillId="0" borderId="1" xfId="0" applyNumberFormat="1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</xf>
    <xf numFmtId="49" fontId="22" fillId="0" borderId="1" xfId="0" applyNumberFormat="1" applyFont="1" applyBorder="1" applyAlignment="1" applyProtection="1">
      <alignment horizontal="left" vertical="top" wrapText="1"/>
    </xf>
    <xf numFmtId="4" fontId="22" fillId="5" borderId="1" xfId="0" applyNumberFormat="1" applyFont="1" applyFill="1" applyBorder="1" applyAlignment="1" applyProtection="1">
      <alignment horizontal="right" vertical="top" wrapText="1"/>
    </xf>
    <xf numFmtId="4" fontId="22" fillId="0" borderId="1" xfId="0" applyNumberFormat="1" applyFont="1" applyBorder="1" applyAlignment="1" applyProtection="1">
      <alignment horizontal="right" vertical="top" wrapText="1"/>
    </xf>
    <xf numFmtId="4" fontId="22" fillId="0" borderId="3" xfId="0" applyNumberFormat="1" applyFont="1" applyBorder="1" applyAlignment="1" applyProtection="1">
      <alignment horizontal="right" vertical="top" wrapText="1"/>
    </xf>
    <xf numFmtId="4" fontId="22" fillId="0" borderId="4" xfId="0" applyNumberFormat="1" applyFont="1" applyBorder="1" applyAlignment="1" applyProtection="1">
      <alignment horizontal="right" vertical="top" wrapText="1"/>
    </xf>
    <xf numFmtId="0" fontId="22" fillId="0" borderId="0" xfId="0" applyFont="1"/>
    <xf numFmtId="0" fontId="18" fillId="0" borderId="1" xfId="0" applyFont="1" applyBorder="1" applyAlignment="1" applyProtection="1">
      <alignment horizontal="left" vertical="center" wrapText="1"/>
    </xf>
    <xf numFmtId="4" fontId="18" fillId="0" borderId="1" xfId="0" applyNumberFormat="1" applyFont="1" applyBorder="1" applyAlignment="1" applyProtection="1">
      <alignment horizontal="right" vertical="top" wrapText="1"/>
    </xf>
    <xf numFmtId="4" fontId="18" fillId="5" borderId="1" xfId="0" applyNumberFormat="1" applyFont="1" applyFill="1" applyBorder="1" applyAlignment="1" applyProtection="1">
      <alignment horizontal="right" vertical="top" wrapText="1"/>
    </xf>
    <xf numFmtId="4" fontId="18" fillId="5" borderId="3" xfId="0" applyNumberFormat="1" applyFont="1" applyFill="1" applyBorder="1" applyAlignment="1" applyProtection="1">
      <alignment horizontal="right" vertical="top" wrapText="1"/>
    </xf>
    <xf numFmtId="4" fontId="18" fillId="2" borderId="1" xfId="0" applyNumberFormat="1" applyFont="1" applyFill="1" applyBorder="1" applyAlignment="1" applyProtection="1">
      <alignment horizontal="right" vertical="top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4" fontId="15" fillId="2" borderId="4" xfId="0" applyNumberFormat="1" applyFont="1" applyFill="1" applyBorder="1" applyAlignment="1" applyProtection="1">
      <alignment horizontal="right" vertical="top" wrapText="1"/>
    </xf>
    <xf numFmtId="0" fontId="15" fillId="2" borderId="0" xfId="0" applyFont="1" applyFill="1"/>
    <xf numFmtId="0" fontId="4" fillId="0" borderId="0" xfId="0" applyFont="1"/>
    <xf numFmtId="0" fontId="4" fillId="3" borderId="0" xfId="0" applyFont="1" applyFill="1"/>
    <xf numFmtId="4" fontId="4" fillId="0" borderId="0" xfId="0" applyNumberFormat="1" applyFont="1"/>
    <xf numFmtId="4" fontId="0" fillId="3" borderId="0" xfId="0" applyNumberFormat="1" applyFill="1"/>
    <xf numFmtId="0" fontId="23" fillId="0" borderId="0" xfId="0" applyFont="1"/>
    <xf numFmtId="0" fontId="25" fillId="0" borderId="0" xfId="0" applyFont="1" applyBorder="1" applyAlignment="1" applyProtection="1">
      <alignment horizontal="left" vertical="top" wrapText="1"/>
    </xf>
    <xf numFmtId="4" fontId="26" fillId="0" borderId="11" xfId="0" applyNumberFormat="1" applyFont="1" applyBorder="1" applyAlignment="1" applyProtection="1">
      <alignment horizontal="right" vertical="center" wrapText="1"/>
    </xf>
    <xf numFmtId="0" fontId="27" fillId="0" borderId="0" xfId="0" applyFont="1"/>
    <xf numFmtId="0" fontId="26" fillId="0" borderId="1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7" fillId="9" borderId="1" xfId="0" applyNumberFormat="1" applyFont="1" applyFill="1" applyBorder="1" applyAlignment="1" applyProtection="1">
      <alignment horizontal="right" vertical="top" wrapText="1"/>
    </xf>
    <xf numFmtId="4" fontId="15" fillId="8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ont="1"/>
    <xf numFmtId="0" fontId="15" fillId="0" borderId="0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center" wrapText="1"/>
    </xf>
    <xf numFmtId="0" fontId="16" fillId="0" borderId="1" xfId="0" applyFont="1" applyBorder="1" applyAlignment="1" applyProtection="1">
      <alignment horizontal="left" vertical="top" wrapText="1"/>
    </xf>
    <xf numFmtId="4" fontId="16" fillId="0" borderId="1" xfId="0" applyNumberFormat="1" applyFont="1" applyBorder="1" applyAlignment="1" applyProtection="1">
      <alignment horizontal="right" vertical="top" wrapText="1"/>
    </xf>
    <xf numFmtId="4" fontId="15" fillId="0" borderId="1" xfId="0" applyNumberFormat="1" applyFont="1" applyBorder="1" applyAlignment="1" applyProtection="1">
      <alignment horizontal="right" vertical="center" wrapText="1"/>
    </xf>
    <xf numFmtId="4" fontId="15" fillId="0" borderId="4" xfId="0" applyNumberFormat="1" applyFont="1" applyBorder="1" applyAlignment="1" applyProtection="1">
      <alignment horizontal="right" vertical="center" wrapText="1"/>
    </xf>
    <xf numFmtId="0" fontId="15" fillId="0" borderId="3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horizontal="left" vertical="top" wrapText="1"/>
    </xf>
    <xf numFmtId="4" fontId="15" fillId="0" borderId="1" xfId="0" applyNumberFormat="1" applyFont="1" applyBorder="1" applyAlignment="1" applyProtection="1">
      <alignment horizontal="right" vertical="top" wrapText="1"/>
    </xf>
    <xf numFmtId="4" fontId="15" fillId="0" borderId="4" xfId="0" applyNumberFormat="1" applyFont="1" applyBorder="1" applyAlignment="1" applyProtection="1">
      <alignment horizontal="right" vertical="top" wrapText="1"/>
    </xf>
    <xf numFmtId="0" fontId="17" fillId="0" borderId="1" xfId="0" applyFont="1" applyBorder="1" applyAlignment="1" applyProtection="1">
      <alignment horizontal="left" vertical="top" wrapText="1"/>
    </xf>
    <xf numFmtId="4" fontId="17" fillId="0" borderId="1" xfId="0" applyNumberFormat="1" applyFont="1" applyBorder="1" applyAlignment="1" applyProtection="1">
      <alignment horizontal="right" vertical="top" wrapText="1"/>
    </xf>
    <xf numFmtId="4" fontId="17" fillId="0" borderId="3" xfId="0" applyNumberFormat="1" applyFont="1" applyBorder="1" applyAlignment="1" applyProtection="1">
      <alignment horizontal="right" vertical="top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left" vertical="top" wrapText="1"/>
    </xf>
    <xf numFmtId="4" fontId="15" fillId="6" borderId="1" xfId="0" applyNumberFormat="1" applyFont="1" applyFill="1" applyBorder="1" applyAlignment="1" applyProtection="1">
      <alignment horizontal="right" vertical="top" wrapText="1"/>
    </xf>
    <xf numFmtId="4" fontId="16" fillId="0" borderId="5" xfId="0" applyNumberFormat="1" applyFont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horizontal="left" vertical="top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top" wrapText="1"/>
    </xf>
    <xf numFmtId="4" fontId="18" fillId="0" borderId="4" xfId="0" applyNumberFormat="1" applyFont="1" applyBorder="1" applyAlignment="1" applyProtection="1">
      <alignment horizontal="right" vertical="top" wrapText="1"/>
    </xf>
    <xf numFmtId="4" fontId="15" fillId="7" borderId="1" xfId="0" applyNumberFormat="1" applyFont="1" applyFill="1" applyBorder="1" applyAlignment="1" applyProtection="1">
      <alignment horizontal="right"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4" fontId="18" fillId="0" borderId="3" xfId="0" applyNumberFormat="1" applyFont="1" applyBorder="1" applyAlignment="1" applyProtection="1">
      <alignment horizontal="right" vertical="top" wrapText="1"/>
    </xf>
    <xf numFmtId="2" fontId="0" fillId="3" borderId="0" xfId="0" applyNumberFormat="1" applyFill="1"/>
    <xf numFmtId="4" fontId="1" fillId="3" borderId="0" xfId="0" applyNumberFormat="1" applyFont="1" applyFill="1"/>
    <xf numFmtId="49" fontId="18" fillId="0" borderId="1" xfId="0" applyNumberFormat="1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49" fontId="15" fillId="10" borderId="1" xfId="0" applyNumberFormat="1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left" vertical="top" wrapText="1"/>
    </xf>
    <xf numFmtId="0" fontId="16" fillId="10" borderId="1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49" fontId="16" fillId="10" borderId="1" xfId="0" applyNumberFormat="1" applyFont="1" applyFill="1" applyBorder="1" applyAlignment="1" applyProtection="1">
      <alignment horizontal="center" vertical="center" wrapText="1"/>
    </xf>
    <xf numFmtId="4" fontId="29" fillId="11" borderId="1" xfId="0" applyNumberFormat="1" applyFont="1" applyFill="1" applyBorder="1" applyAlignment="1" applyProtection="1">
      <alignment horizontal="right" vertical="center" wrapText="1"/>
    </xf>
    <xf numFmtId="4" fontId="15" fillId="12" borderId="1" xfId="0" applyNumberFormat="1" applyFont="1" applyFill="1" applyBorder="1" applyAlignment="1" applyProtection="1">
      <alignment horizontal="right" vertical="center" wrapText="1"/>
    </xf>
    <xf numFmtId="4" fontId="15" fillId="8" borderId="1" xfId="0" applyNumberFormat="1" applyFont="1" applyFill="1" applyBorder="1" applyAlignment="1" applyProtection="1">
      <alignment horizontal="right" vertical="top" wrapText="1"/>
    </xf>
    <xf numFmtId="4" fontId="15" fillId="0" borderId="6" xfId="0" applyNumberFormat="1" applyFont="1" applyBorder="1" applyAlignment="1" applyProtection="1">
      <alignment horizontal="right" vertical="top" wrapText="1"/>
    </xf>
    <xf numFmtId="0" fontId="16" fillId="0" borderId="1" xfId="0" applyFont="1" applyBorder="1" applyAlignment="1" applyProtection="1">
      <alignment horizontal="center" wrapText="1"/>
    </xf>
    <xf numFmtId="49" fontId="16" fillId="0" borderId="1" xfId="0" applyNumberFormat="1" applyFont="1" applyBorder="1" applyAlignment="1" applyProtection="1">
      <alignment horizontal="center" wrapText="1"/>
    </xf>
    <xf numFmtId="49" fontId="16" fillId="0" borderId="1" xfId="0" applyNumberFormat="1" applyFont="1" applyBorder="1" applyAlignment="1" applyProtection="1">
      <alignment horizontal="left" vertical="center" wrapText="1"/>
    </xf>
    <xf numFmtId="4" fontId="18" fillId="8" borderId="1" xfId="0" applyNumberFormat="1" applyFont="1" applyFill="1" applyBorder="1" applyAlignment="1" applyProtection="1">
      <alignment horizontal="right" vertical="top" wrapText="1"/>
    </xf>
    <xf numFmtId="0" fontId="0" fillId="3" borderId="0" xfId="0" applyFill="1" applyAlignment="1">
      <alignment horizontal="right"/>
    </xf>
    <xf numFmtId="4" fontId="17" fillId="13" borderId="1" xfId="0" applyNumberFormat="1" applyFont="1" applyFill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top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top" wrapText="1"/>
    </xf>
    <xf numFmtId="0" fontId="28" fillId="0" borderId="0" xfId="1" applyFont="1" applyBorder="1" applyAlignment="1">
      <alignment horizontal="left" vertical="center" wrapText="1"/>
    </xf>
    <xf numFmtId="0" fontId="24" fillId="0" borderId="11" xfId="0" applyFont="1" applyBorder="1" applyAlignment="1" applyProtection="1">
      <alignment horizontal="lef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8"/>
  <sheetViews>
    <sheetView tabSelected="1" view="pageBreakPreview" topLeftCell="B85" zoomScaleNormal="100" zoomScaleSheetLayoutView="100" zoomScalePageLayoutView="95" workbookViewId="0">
      <selection activeCell="B91" sqref="B91:Q99"/>
    </sheetView>
  </sheetViews>
  <sheetFormatPr defaultRowHeight="15"/>
  <cols>
    <col min="1" max="1" width="8.85546875" style="2" hidden="1" customWidth="1"/>
    <col min="2" max="2" width="8.42578125" style="2" customWidth="1"/>
    <col min="3" max="3" width="8.28515625" style="2" customWidth="1"/>
    <col min="4" max="4" width="8.7109375" style="2" customWidth="1"/>
    <col min="5" max="5" width="35.28515625" style="2" customWidth="1"/>
    <col min="6" max="6" width="12.42578125" style="2" bestFit="1" customWidth="1"/>
    <col min="7" max="7" width="13.140625" style="2" bestFit="1" customWidth="1"/>
    <col min="8" max="8" width="11.28515625" style="2" customWidth="1"/>
    <col min="9" max="9" width="10.140625" style="2" customWidth="1"/>
    <col min="10" max="10" width="9.7109375" style="2" customWidth="1"/>
    <col min="11" max="11" width="10.5703125" style="3" customWidth="1"/>
    <col min="12" max="12" width="11.28515625" style="3" customWidth="1"/>
    <col min="13" max="15" width="9.7109375" style="3" customWidth="1"/>
    <col min="16" max="16" width="11.85546875" style="3" customWidth="1"/>
    <col min="17" max="17" width="11.42578125" style="3"/>
    <col min="18" max="19" width="8.85546875" style="2" hidden="1" customWidth="1"/>
    <col min="20" max="20" width="15.42578125" style="2" customWidth="1"/>
    <col min="21" max="256" width="9.140625" style="2" customWidth="1"/>
    <col min="257" max="257" width="9.140625" style="2" hidden="1" customWidth="1"/>
    <col min="258" max="258" width="6.5703125" style="2" customWidth="1"/>
    <col min="259" max="259" width="9.140625" style="2" hidden="1" customWidth="1"/>
    <col min="260" max="260" width="6.5703125" style="2" customWidth="1"/>
    <col min="261" max="261" width="28.5703125" style="2" customWidth="1"/>
    <col min="262" max="262" width="8" style="2" customWidth="1"/>
    <col min="263" max="263" width="7.7109375" style="2" customWidth="1"/>
    <col min="264" max="264" width="8" style="2" customWidth="1"/>
    <col min="265" max="272" width="7" style="2" customWidth="1"/>
    <col min="273" max="273" width="9.140625" style="2" customWidth="1"/>
    <col min="274" max="275" width="9.140625" style="2" hidden="1" customWidth="1"/>
    <col min="276" max="512" width="9.140625" style="2" customWidth="1"/>
    <col min="513" max="513" width="9.140625" style="2" hidden="1" customWidth="1"/>
    <col min="514" max="514" width="6.5703125" style="2" customWidth="1"/>
    <col min="515" max="515" width="9.140625" style="2" hidden="1" customWidth="1"/>
    <col min="516" max="516" width="6.5703125" style="2" customWidth="1"/>
    <col min="517" max="517" width="28.5703125" style="2" customWidth="1"/>
    <col min="518" max="518" width="8" style="2" customWidth="1"/>
    <col min="519" max="519" width="7.7109375" style="2" customWidth="1"/>
    <col min="520" max="520" width="8" style="2" customWidth="1"/>
    <col min="521" max="528" width="7" style="2" customWidth="1"/>
    <col min="529" max="529" width="9.140625" style="2" customWidth="1"/>
    <col min="530" max="531" width="9.140625" style="2" hidden="1" customWidth="1"/>
    <col min="532" max="768" width="9.140625" style="2" customWidth="1"/>
    <col min="769" max="769" width="9.140625" style="2" hidden="1" customWidth="1"/>
    <col min="770" max="770" width="6.5703125" style="2" customWidth="1"/>
    <col min="771" max="771" width="9.140625" style="2" hidden="1" customWidth="1"/>
    <col min="772" max="772" width="6.5703125" style="2" customWidth="1"/>
    <col min="773" max="773" width="28.5703125" style="2" customWidth="1"/>
    <col min="774" max="774" width="8" style="2" customWidth="1"/>
    <col min="775" max="775" width="7.7109375" style="2" customWidth="1"/>
    <col min="776" max="776" width="8" style="2" customWidth="1"/>
    <col min="777" max="784" width="7" style="2" customWidth="1"/>
    <col min="785" max="785" width="9.140625" style="2" customWidth="1"/>
    <col min="786" max="787" width="9.140625" style="2" hidden="1" customWidth="1"/>
    <col min="788" max="1025" width="9.140625" style="2" customWidth="1"/>
  </cols>
  <sheetData>
    <row r="1" spans="1:20" s="6" customFormat="1" ht="15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5"/>
      <c r="L1" s="199" t="s">
        <v>11</v>
      </c>
      <c r="M1" s="199"/>
      <c r="N1" s="199"/>
      <c r="O1" s="199"/>
      <c r="P1" s="199"/>
      <c r="Q1" s="199"/>
      <c r="R1" s="4"/>
    </row>
    <row r="2" spans="1:20" s="8" customFormat="1" ht="15" customHeight="1">
      <c r="A2" s="7"/>
      <c r="B2" s="7"/>
      <c r="D2" s="9"/>
      <c r="E2" s="9"/>
      <c r="F2" s="9"/>
      <c r="G2" s="9"/>
      <c r="H2" s="10"/>
      <c r="I2" s="202" t="s">
        <v>167</v>
      </c>
      <c r="J2" s="202"/>
      <c r="K2" s="202"/>
      <c r="L2" s="202"/>
      <c r="M2" s="202"/>
      <c r="N2" s="202"/>
      <c r="O2" s="202"/>
      <c r="P2" s="202"/>
      <c r="Q2" s="202"/>
    </row>
    <row r="3" spans="1:20" s="8" customFormat="1" ht="12" customHeight="1">
      <c r="A3" s="7"/>
      <c r="B3" s="7"/>
      <c r="D3" s="11"/>
      <c r="E3" s="11"/>
      <c r="F3" s="11"/>
      <c r="G3" s="11"/>
      <c r="H3" s="12"/>
      <c r="I3" s="202"/>
      <c r="J3" s="202"/>
      <c r="K3" s="202"/>
      <c r="L3" s="202"/>
      <c r="M3" s="202"/>
      <c r="N3" s="202"/>
      <c r="O3" s="202"/>
      <c r="P3" s="202"/>
      <c r="Q3" s="202"/>
    </row>
    <row r="4" spans="1:20" s="6" customFormat="1" ht="23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13"/>
      <c r="L4" s="13"/>
      <c r="M4" s="207" t="s">
        <v>175</v>
      </c>
      <c r="N4" s="207"/>
      <c r="O4" s="207"/>
      <c r="P4" s="207"/>
      <c r="Q4" s="207"/>
      <c r="R4" s="4"/>
    </row>
    <row r="5" spans="1:20" s="6" customFormat="1" ht="15.75" customHeight="1">
      <c r="A5" s="4"/>
      <c r="B5" s="200" t="s">
        <v>12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4"/>
    </row>
    <row r="6" spans="1:20" s="6" customFormat="1" ht="19.5" customHeight="1">
      <c r="A6" s="4"/>
      <c r="B6" s="201" t="s">
        <v>9</v>
      </c>
      <c r="C6" s="20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4"/>
    </row>
    <row r="7" spans="1:20" s="6" customFormat="1" ht="11.25" customHeight="1">
      <c r="A7" s="4"/>
      <c r="B7" s="203" t="s">
        <v>0</v>
      </c>
      <c r="C7" s="203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 t="s">
        <v>1</v>
      </c>
      <c r="R7" s="4"/>
    </row>
    <row r="8" spans="1:20" s="21" customFormat="1" ht="15.75" customHeight="1">
      <c r="A8" s="17"/>
      <c r="B8" s="196" t="s">
        <v>13</v>
      </c>
      <c r="C8" s="196" t="s">
        <v>14</v>
      </c>
      <c r="D8" s="196" t="s">
        <v>15</v>
      </c>
      <c r="E8" s="196" t="s">
        <v>16</v>
      </c>
      <c r="F8" s="204" t="s">
        <v>10</v>
      </c>
      <c r="G8" s="204"/>
      <c r="H8" s="204"/>
      <c r="I8" s="204"/>
      <c r="J8" s="204"/>
      <c r="K8" s="197" t="s">
        <v>3</v>
      </c>
      <c r="L8" s="197"/>
      <c r="M8" s="197"/>
      <c r="N8" s="197"/>
      <c r="O8" s="197"/>
      <c r="P8" s="197"/>
      <c r="Q8" s="205" t="s">
        <v>17</v>
      </c>
      <c r="R8" s="17"/>
    </row>
    <row r="9" spans="1:20" s="21" customFormat="1" ht="20.25" customHeight="1">
      <c r="A9" s="17"/>
      <c r="B9" s="196"/>
      <c r="C9" s="196"/>
      <c r="D9" s="196"/>
      <c r="E9" s="196"/>
      <c r="F9" s="197" t="s">
        <v>4</v>
      </c>
      <c r="G9" s="198" t="s">
        <v>18</v>
      </c>
      <c r="H9" s="196" t="s">
        <v>19</v>
      </c>
      <c r="I9" s="196"/>
      <c r="J9" s="206" t="s">
        <v>20</v>
      </c>
      <c r="K9" s="197" t="str">
        <f>F9</f>
        <v>усього</v>
      </c>
      <c r="L9" s="198" t="s">
        <v>21</v>
      </c>
      <c r="M9" s="198" t="s">
        <v>18</v>
      </c>
      <c r="N9" s="196" t="s">
        <v>19</v>
      </c>
      <c r="O9" s="196"/>
      <c r="P9" s="198" t="s">
        <v>20</v>
      </c>
      <c r="Q9" s="205"/>
      <c r="R9" s="17"/>
    </row>
    <row r="10" spans="1:20" s="21" customFormat="1" ht="108.75" customHeight="1">
      <c r="A10" s="17"/>
      <c r="B10" s="196"/>
      <c r="C10" s="196"/>
      <c r="D10" s="196"/>
      <c r="E10" s="196"/>
      <c r="F10" s="197"/>
      <c r="G10" s="198"/>
      <c r="H10" s="18" t="s">
        <v>22</v>
      </c>
      <c r="I10" s="18" t="s">
        <v>23</v>
      </c>
      <c r="J10" s="206"/>
      <c r="K10" s="197"/>
      <c r="L10" s="198"/>
      <c r="M10" s="198"/>
      <c r="N10" s="18" t="s">
        <v>22</v>
      </c>
      <c r="O10" s="18" t="s">
        <v>23</v>
      </c>
      <c r="P10" s="198"/>
      <c r="Q10" s="205"/>
      <c r="R10" s="17"/>
    </row>
    <row r="11" spans="1:20" s="21" customFormat="1" ht="15.75" customHeight="1">
      <c r="A11" s="17"/>
      <c r="B11" s="18">
        <v>1</v>
      </c>
      <c r="C11" s="24">
        <v>2</v>
      </c>
      <c r="D11" s="24">
        <v>3</v>
      </c>
      <c r="E11" s="18">
        <v>4</v>
      </c>
      <c r="F11" s="18">
        <v>5</v>
      </c>
      <c r="G11" s="22">
        <v>6</v>
      </c>
      <c r="H11" s="18">
        <v>7</v>
      </c>
      <c r="I11" s="18">
        <v>8</v>
      </c>
      <c r="J11" s="23">
        <v>9</v>
      </c>
      <c r="K11" s="18">
        <v>10</v>
      </c>
      <c r="L11" s="22">
        <v>11</v>
      </c>
      <c r="M11" s="22">
        <v>12</v>
      </c>
      <c r="N11" s="18">
        <v>13</v>
      </c>
      <c r="O11" s="18">
        <v>14</v>
      </c>
      <c r="P11" s="22">
        <v>15</v>
      </c>
      <c r="Q11" s="25">
        <v>16</v>
      </c>
      <c r="R11" s="17"/>
    </row>
    <row r="12" spans="1:20" s="32" customFormat="1" ht="25.5" customHeight="1">
      <c r="A12" s="26"/>
      <c r="B12" s="27" t="s">
        <v>24</v>
      </c>
      <c r="C12" s="28"/>
      <c r="D12" s="29"/>
      <c r="E12" s="30" t="s">
        <v>25</v>
      </c>
      <c r="F12" s="31">
        <f t="shared" ref="F12:Q12" si="0">F13</f>
        <v>79499769</v>
      </c>
      <c r="G12" s="31">
        <f t="shared" si="0"/>
        <v>79499769</v>
      </c>
      <c r="H12" s="31">
        <f t="shared" si="0"/>
        <v>48820231</v>
      </c>
      <c r="I12" s="31">
        <f t="shared" si="0"/>
        <v>7468751</v>
      </c>
      <c r="J12" s="31">
        <f t="shared" si="0"/>
        <v>0</v>
      </c>
      <c r="K12" s="31">
        <f t="shared" si="0"/>
        <v>3674359</v>
      </c>
      <c r="L12" s="31">
        <f t="shared" si="0"/>
        <v>2984359</v>
      </c>
      <c r="M12" s="31">
        <f t="shared" si="0"/>
        <v>690000</v>
      </c>
      <c r="N12" s="31">
        <f t="shared" si="0"/>
        <v>1000</v>
      </c>
      <c r="O12" s="31">
        <f t="shared" si="0"/>
        <v>0</v>
      </c>
      <c r="P12" s="31">
        <f t="shared" si="0"/>
        <v>2984359</v>
      </c>
      <c r="Q12" s="31">
        <f t="shared" si="0"/>
        <v>83174128</v>
      </c>
      <c r="R12" s="26"/>
      <c r="T12" s="45"/>
    </row>
    <row r="13" spans="1:20" s="21" customFormat="1" ht="25.5" customHeight="1">
      <c r="A13" s="17"/>
      <c r="B13" s="33" t="s">
        <v>26</v>
      </c>
      <c r="C13" s="34"/>
      <c r="D13" s="19"/>
      <c r="E13" s="35" t="s">
        <v>25</v>
      </c>
      <c r="F13" s="36">
        <f t="shared" ref="F13:Q13" si="1">F14+F17+F36+F41+F59+F63+F66+F73+F79</f>
        <v>79499769</v>
      </c>
      <c r="G13" s="147">
        <f t="shared" si="1"/>
        <v>79499769</v>
      </c>
      <c r="H13" s="147">
        <f t="shared" si="1"/>
        <v>48820231</v>
      </c>
      <c r="I13" s="147">
        <f t="shared" si="1"/>
        <v>7468751</v>
      </c>
      <c r="J13" s="147">
        <f t="shared" si="1"/>
        <v>0</v>
      </c>
      <c r="K13" s="147">
        <f t="shared" si="1"/>
        <v>3674359</v>
      </c>
      <c r="L13" s="147">
        <f t="shared" si="1"/>
        <v>2984359</v>
      </c>
      <c r="M13" s="147">
        <f t="shared" si="1"/>
        <v>690000</v>
      </c>
      <c r="N13" s="147">
        <f t="shared" si="1"/>
        <v>1000</v>
      </c>
      <c r="O13" s="147">
        <f t="shared" si="1"/>
        <v>0</v>
      </c>
      <c r="P13" s="147">
        <f t="shared" si="1"/>
        <v>2984359</v>
      </c>
      <c r="Q13" s="147">
        <f t="shared" si="1"/>
        <v>83174128</v>
      </c>
      <c r="R13" s="147" t="e">
        <f>R14+R17+R36+R41+R59+R63+R66+R73+#REF!+#REF!+#REF!+R79+#REF!</f>
        <v>#REF!</v>
      </c>
      <c r="S13" s="147" t="e">
        <f>S14+S17+S36+S41+S59+S63+S66+S73+#REF!+#REF!+#REF!+S79+#REF!</f>
        <v>#REF!</v>
      </c>
    </row>
    <row r="14" spans="1:20" s="21" customFormat="1" ht="16.899999999999999" customHeight="1">
      <c r="A14" s="17"/>
      <c r="B14" s="33"/>
      <c r="C14" s="33" t="s">
        <v>27</v>
      </c>
      <c r="D14" s="19"/>
      <c r="E14" s="35" t="s">
        <v>28</v>
      </c>
      <c r="F14" s="36">
        <f>F15+F16</f>
        <v>14275925</v>
      </c>
      <c r="G14" s="147">
        <f t="shared" ref="G14:Q14" si="2">G15+G16</f>
        <v>14275925</v>
      </c>
      <c r="H14" s="147">
        <f t="shared" si="2"/>
        <v>10465000</v>
      </c>
      <c r="I14" s="147">
        <f t="shared" si="2"/>
        <v>610000</v>
      </c>
      <c r="J14" s="147">
        <f t="shared" si="2"/>
        <v>0</v>
      </c>
      <c r="K14" s="147">
        <f t="shared" si="2"/>
        <v>0</v>
      </c>
      <c r="L14" s="147">
        <f t="shared" si="2"/>
        <v>0</v>
      </c>
      <c r="M14" s="147">
        <f t="shared" si="2"/>
        <v>0</v>
      </c>
      <c r="N14" s="147">
        <f t="shared" si="2"/>
        <v>0</v>
      </c>
      <c r="O14" s="147">
        <f t="shared" si="2"/>
        <v>0</v>
      </c>
      <c r="P14" s="147">
        <f t="shared" si="2"/>
        <v>0</v>
      </c>
      <c r="Q14" s="147">
        <f t="shared" si="2"/>
        <v>14275925</v>
      </c>
      <c r="R14" s="36" t="e">
        <f>#REF!+R15</f>
        <v>#REF!</v>
      </c>
      <c r="S14" s="36" t="e">
        <f>#REF!+S15</f>
        <v>#REF!</v>
      </c>
    </row>
    <row r="15" spans="1:20" s="21" customFormat="1" ht="39" customHeight="1">
      <c r="A15" s="17"/>
      <c r="B15" s="183" t="s">
        <v>29</v>
      </c>
      <c r="C15" s="18" t="s">
        <v>30</v>
      </c>
      <c r="D15" s="18" t="s">
        <v>31</v>
      </c>
      <c r="E15" s="37" t="s">
        <v>32</v>
      </c>
      <c r="F15" s="38">
        <f>G15</f>
        <v>14258925</v>
      </c>
      <c r="G15" s="39">
        <f>13579000+679925</f>
        <v>14258925</v>
      </c>
      <c r="H15" s="39">
        <v>10465000</v>
      </c>
      <c r="I15" s="39">
        <f>420000+90000+100000</f>
        <v>610000</v>
      </c>
      <c r="J15" s="38">
        <v>0</v>
      </c>
      <c r="K15" s="40">
        <f>L15</f>
        <v>0</v>
      </c>
      <c r="L15" s="41">
        <v>0</v>
      </c>
      <c r="M15" s="38">
        <v>0</v>
      </c>
      <c r="N15" s="38">
        <v>0</v>
      </c>
      <c r="O15" s="38">
        <v>0</v>
      </c>
      <c r="P15" s="38">
        <v>0</v>
      </c>
      <c r="Q15" s="42">
        <f>F15+K15</f>
        <v>14258925</v>
      </c>
      <c r="R15" s="17"/>
    </row>
    <row r="16" spans="1:20" s="21" customFormat="1" ht="30" customHeight="1">
      <c r="A16" s="144"/>
      <c r="B16" s="145" t="s">
        <v>146</v>
      </c>
      <c r="C16" s="145" t="s">
        <v>140</v>
      </c>
      <c r="D16" s="150" t="s">
        <v>134</v>
      </c>
      <c r="E16" s="151" t="s">
        <v>147</v>
      </c>
      <c r="F16" s="148">
        <f>G16</f>
        <v>17000</v>
      </c>
      <c r="G16" s="141">
        <v>17000</v>
      </c>
      <c r="H16" s="166">
        <v>0</v>
      </c>
      <c r="I16" s="166">
        <v>0</v>
      </c>
      <c r="J16" s="148">
        <v>0</v>
      </c>
      <c r="K16" s="148">
        <v>0</v>
      </c>
      <c r="L16" s="166">
        <v>0</v>
      </c>
      <c r="M16" s="148">
        <v>0</v>
      </c>
      <c r="N16" s="148">
        <v>0</v>
      </c>
      <c r="O16" s="148">
        <v>0</v>
      </c>
      <c r="P16" s="148">
        <v>0</v>
      </c>
      <c r="Q16" s="149">
        <f>F16+K16</f>
        <v>17000</v>
      </c>
      <c r="R16" s="142"/>
    </row>
    <row r="17" spans="1:20" s="21" customFormat="1" ht="15" customHeight="1">
      <c r="A17" s="17"/>
      <c r="B17" s="19"/>
      <c r="C17" s="19">
        <v>1000</v>
      </c>
      <c r="D17" s="19"/>
      <c r="E17" s="43" t="s">
        <v>33</v>
      </c>
      <c r="F17" s="44">
        <f>F18+F19+F23+F31+F34</f>
        <v>48599361</v>
      </c>
      <c r="G17" s="44">
        <f>G18+G19+G23+G31+G34</f>
        <v>48599361</v>
      </c>
      <c r="H17" s="44">
        <f t="shared" ref="H17:Q17" si="3">H18+H19+H23+H31+H34</f>
        <v>34353231</v>
      </c>
      <c r="I17" s="44">
        <f t="shared" si="3"/>
        <v>4331784</v>
      </c>
      <c r="J17" s="44">
        <f t="shared" si="3"/>
        <v>0</v>
      </c>
      <c r="K17" s="44">
        <f t="shared" si="3"/>
        <v>1554359</v>
      </c>
      <c r="L17" s="44">
        <f t="shared" si="3"/>
        <v>934359</v>
      </c>
      <c r="M17" s="44">
        <f t="shared" si="3"/>
        <v>620000</v>
      </c>
      <c r="N17" s="44">
        <f t="shared" si="3"/>
        <v>0</v>
      </c>
      <c r="O17" s="44">
        <f t="shared" si="3"/>
        <v>0</v>
      </c>
      <c r="P17" s="44">
        <f t="shared" si="3"/>
        <v>934359</v>
      </c>
      <c r="Q17" s="44">
        <f t="shared" si="3"/>
        <v>50153720</v>
      </c>
      <c r="R17" s="17"/>
      <c r="T17" s="45"/>
    </row>
    <row r="18" spans="1:20" s="21" customFormat="1" ht="21" customHeight="1">
      <c r="A18" s="17"/>
      <c r="B18" s="46" t="s">
        <v>34</v>
      </c>
      <c r="C18" s="46" t="s">
        <v>35</v>
      </c>
      <c r="D18" s="46" t="s">
        <v>36</v>
      </c>
      <c r="E18" s="47" t="s">
        <v>37</v>
      </c>
      <c r="F18" s="156">
        <f>G18</f>
        <v>11840580</v>
      </c>
      <c r="G18" s="53">
        <f>10880580+960000</f>
        <v>11840580</v>
      </c>
      <c r="H18" s="53">
        <f>7931000+300000</f>
        <v>8231000</v>
      </c>
      <c r="I18" s="53">
        <f>672000+540000+200000</f>
        <v>1412000</v>
      </c>
      <c r="J18" s="157">
        <v>0</v>
      </c>
      <c r="K18" s="156">
        <f>M18</f>
        <v>310000</v>
      </c>
      <c r="L18" s="156">
        <v>0</v>
      </c>
      <c r="M18" s="53">
        <f>300000+10000</f>
        <v>310000</v>
      </c>
      <c r="N18" s="156">
        <v>0</v>
      </c>
      <c r="O18" s="156">
        <v>0</v>
      </c>
      <c r="P18" s="156">
        <v>0</v>
      </c>
      <c r="Q18" s="50">
        <f>F18+K18</f>
        <v>12150580</v>
      </c>
      <c r="R18" s="17"/>
    </row>
    <row r="19" spans="1:20" s="21" customFormat="1" ht="36" customHeight="1">
      <c r="A19" s="17"/>
      <c r="B19" s="46" t="s">
        <v>39</v>
      </c>
      <c r="C19" s="46" t="s">
        <v>40</v>
      </c>
      <c r="D19" s="46" t="s">
        <v>41</v>
      </c>
      <c r="E19" s="47" t="s">
        <v>165</v>
      </c>
      <c r="F19" s="48">
        <f>F20+F22+F21</f>
        <v>14356013</v>
      </c>
      <c r="G19" s="153">
        <f t="shared" ref="G19:Q19" si="4">G20+G22+G21</f>
        <v>14356013</v>
      </c>
      <c r="H19" s="153">
        <f t="shared" si="4"/>
        <v>7807400</v>
      </c>
      <c r="I19" s="153">
        <f t="shared" si="4"/>
        <v>2865000</v>
      </c>
      <c r="J19" s="153">
        <f t="shared" si="4"/>
        <v>0</v>
      </c>
      <c r="K19" s="153">
        <f t="shared" si="4"/>
        <v>1244359</v>
      </c>
      <c r="L19" s="153">
        <f t="shared" si="4"/>
        <v>934359</v>
      </c>
      <c r="M19" s="153">
        <f t="shared" si="4"/>
        <v>310000</v>
      </c>
      <c r="N19" s="153">
        <f t="shared" si="4"/>
        <v>0</v>
      </c>
      <c r="O19" s="153">
        <f t="shared" si="4"/>
        <v>0</v>
      </c>
      <c r="P19" s="153">
        <f t="shared" si="4"/>
        <v>934359</v>
      </c>
      <c r="Q19" s="153">
        <f t="shared" si="4"/>
        <v>15600372</v>
      </c>
      <c r="R19" s="17"/>
    </row>
    <row r="20" spans="1:20" s="21" customFormat="1" ht="22.5" customHeight="1">
      <c r="A20" s="17"/>
      <c r="B20" s="18"/>
      <c r="C20" s="18"/>
      <c r="D20" s="18"/>
      <c r="E20" s="51" t="s">
        <v>38</v>
      </c>
      <c r="F20" s="52">
        <f>G20</f>
        <v>14109213</v>
      </c>
      <c r="G20" s="53">
        <f>12035390+2073823</f>
        <v>14109213</v>
      </c>
      <c r="H20" s="53">
        <v>7621500</v>
      </c>
      <c r="I20" s="53">
        <f>2145000+500000+200000</f>
        <v>2845000</v>
      </c>
      <c r="J20" s="54">
        <v>0</v>
      </c>
      <c r="K20" s="52">
        <f>L20+M20</f>
        <v>1244359</v>
      </c>
      <c r="L20" s="53">
        <v>934359</v>
      </c>
      <c r="M20" s="53">
        <v>310000</v>
      </c>
      <c r="N20" s="52">
        <v>0</v>
      </c>
      <c r="O20" s="52">
        <v>0</v>
      </c>
      <c r="P20" s="52">
        <f>L20</f>
        <v>934359</v>
      </c>
      <c r="Q20" s="55">
        <f>F20+K20</f>
        <v>15353572</v>
      </c>
      <c r="R20" s="17"/>
    </row>
    <row r="21" spans="1:20" s="21" customFormat="1" ht="101.25">
      <c r="A21" s="144"/>
      <c r="B21" s="184"/>
      <c r="C21" s="184"/>
      <c r="D21" s="184"/>
      <c r="E21" s="155" t="s">
        <v>168</v>
      </c>
      <c r="F21" s="156">
        <f>G21</f>
        <v>20000</v>
      </c>
      <c r="G21" s="195">
        <f>I21</f>
        <v>20000</v>
      </c>
      <c r="H21" s="156">
        <v>0</v>
      </c>
      <c r="I21" s="53">
        <v>20000</v>
      </c>
      <c r="J21" s="157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  <c r="Q21" s="55">
        <f>F21+K21</f>
        <v>20000</v>
      </c>
      <c r="R21" s="144"/>
    </row>
    <row r="22" spans="1:20" s="61" customFormat="1" ht="68.25" customHeight="1">
      <c r="A22" s="56"/>
      <c r="B22" s="57"/>
      <c r="C22" s="57"/>
      <c r="D22" s="57"/>
      <c r="E22" s="58" t="s">
        <v>42</v>
      </c>
      <c r="F22" s="59">
        <f>G22</f>
        <v>226800</v>
      </c>
      <c r="G22" s="140">
        <v>226800</v>
      </c>
      <c r="H22" s="60">
        <v>185900</v>
      </c>
      <c r="I22" s="52">
        <v>0</v>
      </c>
      <c r="J22" s="54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5">
        <f>F22+K22</f>
        <v>226800</v>
      </c>
      <c r="R22" s="56"/>
    </row>
    <row r="23" spans="1:20" s="21" customFormat="1" ht="34.5" customHeight="1">
      <c r="A23" s="17"/>
      <c r="B23" s="46" t="s">
        <v>43</v>
      </c>
      <c r="C23" s="46" t="s">
        <v>44</v>
      </c>
      <c r="D23" s="46" t="s">
        <v>41</v>
      </c>
      <c r="E23" s="47" t="s">
        <v>166</v>
      </c>
      <c r="F23" s="156">
        <f>G23</f>
        <v>21555900</v>
      </c>
      <c r="G23" s="60">
        <v>21555900</v>
      </c>
      <c r="H23" s="60">
        <v>17700400</v>
      </c>
      <c r="I23" s="156">
        <v>0</v>
      </c>
      <c r="J23" s="157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  <c r="Q23" s="55">
        <f>F23+K23</f>
        <v>21555900</v>
      </c>
      <c r="R23" s="17"/>
    </row>
    <row r="24" spans="1:20" s="21" customFormat="1" ht="0.75" customHeight="1">
      <c r="A24" s="17"/>
      <c r="B24" s="18"/>
      <c r="C24" s="18"/>
      <c r="D24" s="18"/>
      <c r="E24" s="51"/>
      <c r="F24" s="52"/>
      <c r="G24" s="52"/>
      <c r="H24" s="52"/>
      <c r="I24" s="52"/>
      <c r="J24" s="54"/>
      <c r="K24" s="52"/>
      <c r="L24" s="52"/>
      <c r="M24" s="52"/>
      <c r="N24" s="52"/>
      <c r="O24" s="52"/>
      <c r="P24" s="52"/>
      <c r="Q24" s="55"/>
      <c r="R24" s="17"/>
    </row>
    <row r="25" spans="1:20" s="21" customFormat="1" ht="29.25" hidden="1" customHeight="1">
      <c r="A25" s="17"/>
      <c r="B25" s="18"/>
      <c r="C25" s="18"/>
      <c r="D25" s="18"/>
      <c r="E25" s="51"/>
      <c r="F25" s="52"/>
      <c r="G25" s="52"/>
      <c r="H25" s="52"/>
      <c r="I25" s="52"/>
      <c r="J25" s="62"/>
      <c r="K25" s="63"/>
      <c r="L25" s="63"/>
      <c r="M25" s="63"/>
      <c r="N25" s="63"/>
      <c r="O25" s="63"/>
      <c r="P25" s="63"/>
      <c r="Q25" s="64"/>
      <c r="R25" s="17"/>
    </row>
    <row r="26" spans="1:20" s="21" customFormat="1" ht="30" hidden="1" customHeight="1">
      <c r="A26" s="17"/>
      <c r="B26" s="18"/>
      <c r="C26" s="18"/>
      <c r="D26" s="18"/>
      <c r="E26" s="51"/>
      <c r="F26" s="52"/>
      <c r="G26" s="52"/>
      <c r="H26" s="52"/>
      <c r="I26" s="54"/>
      <c r="J26" s="52"/>
      <c r="K26" s="52"/>
      <c r="L26" s="52"/>
      <c r="M26" s="52"/>
      <c r="N26" s="52"/>
      <c r="O26" s="52"/>
      <c r="P26" s="52"/>
      <c r="Q26" s="64"/>
      <c r="R26" s="17"/>
    </row>
    <row r="27" spans="1:20" s="21" customFormat="1" ht="34.15" customHeight="1">
      <c r="A27" s="17"/>
      <c r="B27" s="196" t="s">
        <v>45</v>
      </c>
      <c r="C27" s="196" t="s">
        <v>46</v>
      </c>
      <c r="D27" s="196" t="s">
        <v>15</v>
      </c>
      <c r="E27" s="196" t="s">
        <v>47</v>
      </c>
      <c r="F27" s="197" t="s">
        <v>10</v>
      </c>
      <c r="G27" s="197"/>
      <c r="H27" s="197"/>
      <c r="I27" s="197"/>
      <c r="J27" s="197"/>
      <c r="K27" s="197" t="s">
        <v>3</v>
      </c>
      <c r="L27" s="197"/>
      <c r="M27" s="197"/>
      <c r="N27" s="197"/>
      <c r="O27" s="197"/>
      <c r="P27" s="197"/>
      <c r="Q27" s="197" t="s">
        <v>17</v>
      </c>
      <c r="R27" s="17"/>
    </row>
    <row r="28" spans="1:20" s="21" customFormat="1" ht="58.15" customHeight="1">
      <c r="A28" s="17"/>
      <c r="B28" s="196"/>
      <c r="C28" s="196"/>
      <c r="D28" s="196"/>
      <c r="E28" s="196"/>
      <c r="F28" s="197" t="s">
        <v>2</v>
      </c>
      <c r="G28" s="198" t="s">
        <v>18</v>
      </c>
      <c r="H28" s="196" t="s">
        <v>19</v>
      </c>
      <c r="I28" s="196"/>
      <c r="J28" s="198" t="s">
        <v>20</v>
      </c>
      <c r="K28" s="197" t="s">
        <v>2</v>
      </c>
      <c r="L28" s="198" t="s">
        <v>21</v>
      </c>
      <c r="M28" s="198" t="s">
        <v>18</v>
      </c>
      <c r="N28" s="196" t="s">
        <v>19</v>
      </c>
      <c r="O28" s="196"/>
      <c r="P28" s="198" t="s">
        <v>20</v>
      </c>
      <c r="Q28" s="197"/>
      <c r="R28" s="17"/>
    </row>
    <row r="29" spans="1:20" s="21" customFormat="1" ht="58.15" customHeight="1">
      <c r="A29" s="17"/>
      <c r="B29" s="196"/>
      <c r="C29" s="196"/>
      <c r="D29" s="196"/>
      <c r="E29" s="196"/>
      <c r="F29" s="197"/>
      <c r="G29" s="198"/>
      <c r="H29" s="18" t="s">
        <v>22</v>
      </c>
      <c r="I29" s="18" t="s">
        <v>23</v>
      </c>
      <c r="J29" s="198"/>
      <c r="K29" s="197"/>
      <c r="L29" s="198"/>
      <c r="M29" s="198"/>
      <c r="N29" s="18" t="s">
        <v>22</v>
      </c>
      <c r="O29" s="18" t="s">
        <v>23</v>
      </c>
      <c r="P29" s="198"/>
      <c r="Q29" s="197"/>
      <c r="R29" s="17"/>
    </row>
    <row r="30" spans="1:20" s="21" customFormat="1" ht="17.25" customHeight="1">
      <c r="A30" s="17"/>
      <c r="B30" s="18">
        <v>1</v>
      </c>
      <c r="C30" s="24">
        <v>2</v>
      </c>
      <c r="D30" s="24">
        <v>3</v>
      </c>
      <c r="E30" s="18">
        <v>4</v>
      </c>
      <c r="F30" s="19">
        <v>5</v>
      </c>
      <c r="G30" s="22">
        <v>6</v>
      </c>
      <c r="H30" s="18">
        <v>7</v>
      </c>
      <c r="I30" s="65">
        <v>8</v>
      </c>
      <c r="J30" s="66">
        <v>9</v>
      </c>
      <c r="K30" s="65">
        <v>10</v>
      </c>
      <c r="L30" s="67">
        <v>11</v>
      </c>
      <c r="M30" s="67">
        <v>12</v>
      </c>
      <c r="N30" s="65">
        <v>13</v>
      </c>
      <c r="O30" s="65">
        <v>14</v>
      </c>
      <c r="P30" s="67">
        <v>15</v>
      </c>
      <c r="Q30" s="20">
        <v>16</v>
      </c>
      <c r="R30" s="17"/>
    </row>
    <row r="31" spans="1:20" s="21" customFormat="1" ht="27" customHeight="1">
      <c r="A31" s="17"/>
      <c r="B31" s="46" t="s">
        <v>48</v>
      </c>
      <c r="C31" s="18">
        <v>1160</v>
      </c>
      <c r="D31" s="46" t="s">
        <v>49</v>
      </c>
      <c r="E31" s="47" t="s">
        <v>50</v>
      </c>
      <c r="F31" s="52">
        <f t="shared" ref="F31:F33" si="5">G31</f>
        <v>805857</v>
      </c>
      <c r="G31" s="68">
        <f>G32+G33</f>
        <v>805857</v>
      </c>
      <c r="H31" s="68">
        <f>H32+H33</f>
        <v>581216</v>
      </c>
      <c r="I31" s="68">
        <f>I32+I33</f>
        <v>54784</v>
      </c>
      <c r="J31" s="52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69">
        <f>K31+F31</f>
        <v>805857</v>
      </c>
      <c r="R31" s="17"/>
    </row>
    <row r="32" spans="1:20" s="73" customFormat="1" ht="27" customHeight="1">
      <c r="A32" s="70"/>
      <c r="B32" s="71"/>
      <c r="C32" s="22"/>
      <c r="D32" s="71"/>
      <c r="E32" s="51" t="str">
        <f>E20</f>
        <v>в т.ч.  за рахунок коштів місцевого бюджету</v>
      </c>
      <c r="F32" s="52">
        <f t="shared" si="5"/>
        <v>265000</v>
      </c>
      <c r="G32" s="53">
        <v>265000</v>
      </c>
      <c r="H32" s="72">
        <v>178143</v>
      </c>
      <c r="I32" s="53">
        <f>10000+15000</f>
        <v>25000</v>
      </c>
      <c r="J32" s="156">
        <v>0</v>
      </c>
      <c r="K32" s="156">
        <v>0</v>
      </c>
      <c r="L32" s="156">
        <v>0</v>
      </c>
      <c r="M32" s="156">
        <v>0</v>
      </c>
      <c r="N32" s="156">
        <v>0</v>
      </c>
      <c r="O32" s="156">
        <v>0</v>
      </c>
      <c r="P32" s="156">
        <v>0</v>
      </c>
      <c r="Q32" s="64">
        <f>K32+F32</f>
        <v>265000</v>
      </c>
      <c r="R32" s="70"/>
    </row>
    <row r="33" spans="1:19" s="73" customFormat="1" ht="22.5" customHeight="1">
      <c r="A33" s="70"/>
      <c r="B33" s="71"/>
      <c r="C33" s="22"/>
      <c r="D33" s="71"/>
      <c r="E33" s="51" t="s">
        <v>51</v>
      </c>
      <c r="F33" s="59">
        <f t="shared" si="5"/>
        <v>540857</v>
      </c>
      <c r="G33" s="60">
        <v>540857</v>
      </c>
      <c r="H33" s="167">
        <v>403073</v>
      </c>
      <c r="I33" s="60">
        <v>29784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f>K33+F33</f>
        <v>540857</v>
      </c>
      <c r="R33" s="70"/>
    </row>
    <row r="34" spans="1:19" s="21" customFormat="1" ht="44.25" customHeight="1">
      <c r="A34" s="17"/>
      <c r="B34" s="46" t="s">
        <v>52</v>
      </c>
      <c r="C34" s="18">
        <v>1200</v>
      </c>
      <c r="D34" s="46" t="s">
        <v>49</v>
      </c>
      <c r="E34" s="47" t="s">
        <v>53</v>
      </c>
      <c r="F34" s="74">
        <f t="shared" ref="F34:F35" si="6">G34</f>
        <v>41011</v>
      </c>
      <c r="G34" s="74">
        <f>G35</f>
        <v>41011</v>
      </c>
      <c r="H34" s="189">
        <f>H35</f>
        <v>33215</v>
      </c>
      <c r="I34" s="75">
        <f>I35</f>
        <v>0</v>
      </c>
      <c r="J34" s="75">
        <f t="shared" ref="J34:P35" si="7">J35</f>
        <v>0</v>
      </c>
      <c r="K34" s="75">
        <f t="shared" si="7"/>
        <v>0</v>
      </c>
      <c r="L34" s="75">
        <f t="shared" si="7"/>
        <v>0</v>
      </c>
      <c r="M34" s="75">
        <f t="shared" si="7"/>
        <v>0</v>
      </c>
      <c r="N34" s="75">
        <f t="shared" si="7"/>
        <v>0</v>
      </c>
      <c r="O34" s="75">
        <f t="shared" si="7"/>
        <v>0</v>
      </c>
      <c r="P34" s="75">
        <f t="shared" si="7"/>
        <v>0</v>
      </c>
      <c r="Q34" s="50">
        <f>F34+K34</f>
        <v>41011</v>
      </c>
      <c r="R34" s="17"/>
    </row>
    <row r="35" spans="1:19" s="21" customFormat="1" ht="54.75" customHeight="1">
      <c r="A35" s="17"/>
      <c r="B35" s="18"/>
      <c r="C35" s="18"/>
      <c r="D35" s="18"/>
      <c r="E35" s="76" t="s">
        <v>54</v>
      </c>
      <c r="F35" s="156">
        <f t="shared" si="6"/>
        <v>41011</v>
      </c>
      <c r="G35" s="193">
        <v>41011</v>
      </c>
      <c r="H35" s="193">
        <v>33215</v>
      </c>
      <c r="I35" s="75">
        <f>I36</f>
        <v>0</v>
      </c>
      <c r="J35" s="75">
        <f t="shared" si="7"/>
        <v>0</v>
      </c>
      <c r="K35" s="75">
        <f t="shared" si="7"/>
        <v>0</v>
      </c>
      <c r="L35" s="75">
        <f t="shared" si="7"/>
        <v>0</v>
      </c>
      <c r="M35" s="75">
        <f t="shared" si="7"/>
        <v>0</v>
      </c>
      <c r="N35" s="75">
        <f t="shared" si="7"/>
        <v>0</v>
      </c>
      <c r="O35" s="75">
        <f t="shared" si="7"/>
        <v>0</v>
      </c>
      <c r="P35" s="75">
        <f t="shared" si="7"/>
        <v>0</v>
      </c>
      <c r="Q35" s="50">
        <f>F35+K35</f>
        <v>41011</v>
      </c>
      <c r="R35" s="17"/>
    </row>
    <row r="36" spans="1:19" s="21" customFormat="1" ht="16.149999999999999" customHeight="1">
      <c r="A36" s="17"/>
      <c r="B36" s="19"/>
      <c r="C36" s="19">
        <v>2000</v>
      </c>
      <c r="D36" s="19"/>
      <c r="E36" s="78" t="s">
        <v>55</v>
      </c>
      <c r="F36" s="79">
        <f>F37+F40</f>
        <v>1568000</v>
      </c>
      <c r="G36" s="161">
        <f t="shared" ref="G36:Q36" si="8">G37+G40</f>
        <v>1568000</v>
      </c>
      <c r="H36" s="161">
        <f t="shared" si="8"/>
        <v>0</v>
      </c>
      <c r="I36" s="161">
        <f t="shared" si="8"/>
        <v>0</v>
      </c>
      <c r="J36" s="161">
        <f t="shared" si="8"/>
        <v>0</v>
      </c>
      <c r="K36" s="161">
        <f t="shared" si="8"/>
        <v>0</v>
      </c>
      <c r="L36" s="161">
        <f t="shared" si="8"/>
        <v>0</v>
      </c>
      <c r="M36" s="161">
        <f t="shared" si="8"/>
        <v>0</v>
      </c>
      <c r="N36" s="161">
        <f t="shared" si="8"/>
        <v>0</v>
      </c>
      <c r="O36" s="161">
        <f t="shared" si="8"/>
        <v>0</v>
      </c>
      <c r="P36" s="161">
        <f t="shared" si="8"/>
        <v>0</v>
      </c>
      <c r="Q36" s="161">
        <f t="shared" si="8"/>
        <v>1568000</v>
      </c>
      <c r="R36" s="17"/>
    </row>
    <row r="37" spans="1:19" s="21" customFormat="1" ht="42.75" customHeight="1">
      <c r="A37" s="17"/>
      <c r="B37" s="46" t="s">
        <v>56</v>
      </c>
      <c r="C37" s="18">
        <v>2111</v>
      </c>
      <c r="D37" s="18" t="s">
        <v>57</v>
      </c>
      <c r="E37" s="47" t="s">
        <v>58</v>
      </c>
      <c r="F37" s="48">
        <f>G37</f>
        <v>1218000</v>
      </c>
      <c r="G37" s="48">
        <f>G38+G39</f>
        <v>1218000</v>
      </c>
      <c r="H37" s="48">
        <f t="shared" ref="H37:M37" si="9">H38</f>
        <v>0</v>
      </c>
      <c r="I37" s="48">
        <f t="shared" si="9"/>
        <v>0</v>
      </c>
      <c r="J37" s="48">
        <f t="shared" si="9"/>
        <v>0</v>
      </c>
      <c r="K37" s="48">
        <f t="shared" si="9"/>
        <v>0</v>
      </c>
      <c r="L37" s="48">
        <f t="shared" si="9"/>
        <v>0</v>
      </c>
      <c r="M37" s="48">
        <f t="shared" si="9"/>
        <v>0</v>
      </c>
      <c r="N37" s="48">
        <f t="shared" ref="N37:P37" si="10">N38</f>
        <v>0</v>
      </c>
      <c r="O37" s="48">
        <f t="shared" si="10"/>
        <v>0</v>
      </c>
      <c r="P37" s="48">
        <f t="shared" si="10"/>
        <v>0</v>
      </c>
      <c r="Q37" s="50">
        <f t="shared" ref="Q37:Q40" si="11">F37+K37</f>
        <v>1218000</v>
      </c>
      <c r="R37" s="17"/>
    </row>
    <row r="38" spans="1:19" s="21" customFormat="1" ht="27" customHeight="1">
      <c r="A38" s="17"/>
      <c r="B38" s="18"/>
      <c r="C38" s="18"/>
      <c r="D38" s="18"/>
      <c r="E38" s="51" t="s">
        <v>38</v>
      </c>
      <c r="F38" s="52">
        <f>G38</f>
        <v>1168000</v>
      </c>
      <c r="G38" s="53">
        <f>1125000+43000</f>
        <v>1168000</v>
      </c>
      <c r="H38" s="52">
        <v>0</v>
      </c>
      <c r="I38" s="52">
        <v>0</v>
      </c>
      <c r="J38" s="54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5">
        <f t="shared" si="11"/>
        <v>1168000</v>
      </c>
      <c r="R38" s="17"/>
    </row>
    <row r="39" spans="1:19" s="84" customFormat="1" ht="79.5" customHeight="1">
      <c r="A39" s="80"/>
      <c r="B39" s="81"/>
      <c r="C39" s="81"/>
      <c r="D39" s="81"/>
      <c r="E39" s="58" t="str">
        <f>E22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39" s="59">
        <f>G39</f>
        <v>50000</v>
      </c>
      <c r="G39" s="60">
        <v>50000</v>
      </c>
      <c r="H39" s="59">
        <v>0</v>
      </c>
      <c r="I39" s="59">
        <v>0</v>
      </c>
      <c r="J39" s="82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83">
        <f t="shared" si="11"/>
        <v>50000</v>
      </c>
      <c r="R39" s="80"/>
    </row>
    <row r="40" spans="1:19" s="84" customFormat="1" ht="21" customHeight="1">
      <c r="A40" s="80"/>
      <c r="B40" s="85" t="s">
        <v>59</v>
      </c>
      <c r="C40" s="81">
        <v>2144</v>
      </c>
      <c r="D40" s="85" t="s">
        <v>60</v>
      </c>
      <c r="E40" s="86" t="s">
        <v>61</v>
      </c>
      <c r="F40" s="59">
        <f>G40</f>
        <v>350000</v>
      </c>
      <c r="G40" s="60">
        <f>200000+150000</f>
        <v>350000</v>
      </c>
      <c r="H40" s="164">
        <v>0</v>
      </c>
      <c r="I40" s="164">
        <v>0</v>
      </c>
      <c r="J40" s="168">
        <v>0</v>
      </c>
      <c r="K40" s="164">
        <v>0</v>
      </c>
      <c r="L40" s="164">
        <v>0</v>
      </c>
      <c r="M40" s="164">
        <v>0</v>
      </c>
      <c r="N40" s="164">
        <v>0</v>
      </c>
      <c r="O40" s="164">
        <v>0</v>
      </c>
      <c r="P40" s="164">
        <v>0</v>
      </c>
      <c r="Q40" s="83">
        <f t="shared" si="11"/>
        <v>350000</v>
      </c>
      <c r="R40" s="80"/>
    </row>
    <row r="41" spans="1:19" s="91" customFormat="1" ht="30" customHeight="1">
      <c r="A41" s="87"/>
      <c r="B41" s="88"/>
      <c r="C41" s="89">
        <v>3000</v>
      </c>
      <c r="D41" s="89"/>
      <c r="E41" s="78" t="s">
        <v>62</v>
      </c>
      <c r="F41" s="90">
        <f t="shared" ref="F41:Q41" si="12">F43+F44+F42+F54+F57+F58+F55+F45+F51</f>
        <v>3572254</v>
      </c>
      <c r="G41" s="90">
        <f t="shared" si="12"/>
        <v>3572254</v>
      </c>
      <c r="H41" s="90">
        <f t="shared" si="12"/>
        <v>1867000</v>
      </c>
      <c r="I41" s="90">
        <f t="shared" si="12"/>
        <v>30000</v>
      </c>
      <c r="J41" s="90">
        <f t="shared" si="12"/>
        <v>0</v>
      </c>
      <c r="K41" s="90">
        <f t="shared" si="12"/>
        <v>2000</v>
      </c>
      <c r="L41" s="90">
        <f t="shared" si="12"/>
        <v>0</v>
      </c>
      <c r="M41" s="90">
        <f t="shared" si="12"/>
        <v>2000</v>
      </c>
      <c r="N41" s="90">
        <f t="shared" si="12"/>
        <v>0</v>
      </c>
      <c r="O41" s="90">
        <f t="shared" si="12"/>
        <v>0</v>
      </c>
      <c r="P41" s="90">
        <f t="shared" si="12"/>
        <v>0</v>
      </c>
      <c r="Q41" s="90">
        <f t="shared" si="12"/>
        <v>3574254</v>
      </c>
      <c r="R41" s="90" t="e">
        <f>#REF!+R54+#REF!+R55+R45+R51</f>
        <v>#REF!</v>
      </c>
      <c r="S41" s="90" t="e">
        <f>#REF!+S54+#REF!+S55+S45+S51</f>
        <v>#REF!</v>
      </c>
    </row>
    <row r="42" spans="1:19" s="21" customFormat="1" ht="23.45" customHeight="1">
      <c r="A42" s="17"/>
      <c r="B42" s="46" t="s">
        <v>63</v>
      </c>
      <c r="C42" s="46" t="s">
        <v>64</v>
      </c>
      <c r="D42" s="46" t="s">
        <v>65</v>
      </c>
      <c r="E42" s="47" t="s">
        <v>66</v>
      </c>
      <c r="F42" s="52">
        <f t="shared" ref="F42:F54" si="13">G42</f>
        <v>18000</v>
      </c>
      <c r="G42" s="53">
        <v>18000</v>
      </c>
      <c r="H42" s="52">
        <v>0</v>
      </c>
      <c r="I42" s="52">
        <v>0</v>
      </c>
      <c r="J42" s="54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0">
        <f t="shared" ref="Q42:Q56" si="14">F42+K42</f>
        <v>18000</v>
      </c>
      <c r="R42" s="17"/>
    </row>
    <row r="43" spans="1:19" s="21" customFormat="1" ht="34.5" customHeight="1">
      <c r="A43" s="17"/>
      <c r="B43" s="46" t="s">
        <v>67</v>
      </c>
      <c r="C43" s="46" t="s">
        <v>68</v>
      </c>
      <c r="D43" s="46" t="s">
        <v>65</v>
      </c>
      <c r="E43" s="47" t="s">
        <v>69</v>
      </c>
      <c r="F43" s="52">
        <f t="shared" si="13"/>
        <v>200000</v>
      </c>
      <c r="G43" s="53">
        <v>200000</v>
      </c>
      <c r="H43" s="52">
        <v>0</v>
      </c>
      <c r="I43" s="52">
        <v>0</v>
      </c>
      <c r="J43" s="54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0">
        <f t="shared" si="14"/>
        <v>200000</v>
      </c>
      <c r="R43" s="17"/>
    </row>
    <row r="44" spans="1:19" s="21" customFormat="1" ht="48.75" customHeight="1">
      <c r="A44" s="17"/>
      <c r="B44" s="46" t="s">
        <v>70</v>
      </c>
      <c r="C44" s="46" t="s">
        <v>71</v>
      </c>
      <c r="D44" s="46" t="s">
        <v>65</v>
      </c>
      <c r="E44" s="37" t="s">
        <v>72</v>
      </c>
      <c r="F44" s="52">
        <f t="shared" si="13"/>
        <v>70400</v>
      </c>
      <c r="G44" s="53">
        <v>70400</v>
      </c>
      <c r="H44" s="52">
        <v>0</v>
      </c>
      <c r="I44" s="52">
        <v>0</v>
      </c>
      <c r="J44" s="54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0">
        <f t="shared" si="14"/>
        <v>70400</v>
      </c>
      <c r="R44" s="17"/>
    </row>
    <row r="45" spans="1:19" s="21" customFormat="1" ht="38.25" customHeight="1">
      <c r="A45" s="17"/>
      <c r="B45" s="46" t="s">
        <v>73</v>
      </c>
      <c r="C45" s="46" t="s">
        <v>74</v>
      </c>
      <c r="D45" s="46" t="s">
        <v>65</v>
      </c>
      <c r="E45" s="37" t="s">
        <v>75</v>
      </c>
      <c r="F45" s="52">
        <f t="shared" si="13"/>
        <v>88088</v>
      </c>
      <c r="G45" s="68">
        <f>G50</f>
        <v>88088</v>
      </c>
      <c r="H45" s="52">
        <v>0</v>
      </c>
      <c r="I45" s="52">
        <v>0</v>
      </c>
      <c r="J45" s="54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0">
        <f t="shared" si="14"/>
        <v>88088</v>
      </c>
      <c r="R45" s="17"/>
    </row>
    <row r="46" spans="1:19" s="21" customFormat="1" ht="34.15" customHeight="1">
      <c r="A46" s="144"/>
      <c r="B46" s="196" t="s">
        <v>45</v>
      </c>
      <c r="C46" s="196" t="s">
        <v>46</v>
      </c>
      <c r="D46" s="196" t="s">
        <v>15</v>
      </c>
      <c r="E46" s="196" t="s">
        <v>47</v>
      </c>
      <c r="F46" s="197" t="s">
        <v>10</v>
      </c>
      <c r="G46" s="197"/>
      <c r="H46" s="197"/>
      <c r="I46" s="197"/>
      <c r="J46" s="197"/>
      <c r="K46" s="197" t="s">
        <v>3</v>
      </c>
      <c r="L46" s="197"/>
      <c r="M46" s="197"/>
      <c r="N46" s="197"/>
      <c r="O46" s="197"/>
      <c r="P46" s="197"/>
      <c r="Q46" s="197" t="s">
        <v>17</v>
      </c>
      <c r="R46" s="144"/>
    </row>
    <row r="47" spans="1:19" s="21" customFormat="1" ht="58.15" customHeight="1">
      <c r="A47" s="144"/>
      <c r="B47" s="196"/>
      <c r="C47" s="196"/>
      <c r="D47" s="196"/>
      <c r="E47" s="196"/>
      <c r="F47" s="197" t="s">
        <v>2</v>
      </c>
      <c r="G47" s="198" t="s">
        <v>18</v>
      </c>
      <c r="H47" s="196" t="s">
        <v>19</v>
      </c>
      <c r="I47" s="196"/>
      <c r="J47" s="198" t="s">
        <v>20</v>
      </c>
      <c r="K47" s="197" t="s">
        <v>2</v>
      </c>
      <c r="L47" s="198" t="s">
        <v>21</v>
      </c>
      <c r="M47" s="198" t="s">
        <v>18</v>
      </c>
      <c r="N47" s="196" t="s">
        <v>19</v>
      </c>
      <c r="O47" s="196"/>
      <c r="P47" s="198" t="s">
        <v>20</v>
      </c>
      <c r="Q47" s="197"/>
      <c r="R47" s="144"/>
    </row>
    <row r="48" spans="1:19" s="21" customFormat="1" ht="58.15" customHeight="1">
      <c r="A48" s="144"/>
      <c r="B48" s="196"/>
      <c r="C48" s="196"/>
      <c r="D48" s="196"/>
      <c r="E48" s="196"/>
      <c r="F48" s="197"/>
      <c r="G48" s="198"/>
      <c r="H48" s="182" t="s">
        <v>22</v>
      </c>
      <c r="I48" s="182" t="s">
        <v>23</v>
      </c>
      <c r="J48" s="198"/>
      <c r="K48" s="197"/>
      <c r="L48" s="198"/>
      <c r="M48" s="198"/>
      <c r="N48" s="182" t="s">
        <v>22</v>
      </c>
      <c r="O48" s="182" t="s">
        <v>23</v>
      </c>
      <c r="P48" s="198"/>
      <c r="Q48" s="197"/>
      <c r="R48" s="144"/>
    </row>
    <row r="49" spans="1:18" s="21" customFormat="1" ht="19.5" customHeight="1">
      <c r="A49" s="144"/>
      <c r="B49" s="182">
        <v>1</v>
      </c>
      <c r="C49" s="24">
        <v>2</v>
      </c>
      <c r="D49" s="24">
        <v>3</v>
      </c>
      <c r="E49" s="182">
        <v>4</v>
      </c>
      <c r="F49" s="179">
        <v>5</v>
      </c>
      <c r="G49" s="181">
        <v>6</v>
      </c>
      <c r="H49" s="182">
        <v>7</v>
      </c>
      <c r="I49" s="65">
        <v>8</v>
      </c>
      <c r="J49" s="66">
        <v>9</v>
      </c>
      <c r="K49" s="65">
        <v>10</v>
      </c>
      <c r="L49" s="67">
        <v>11</v>
      </c>
      <c r="M49" s="67">
        <v>12</v>
      </c>
      <c r="N49" s="65">
        <v>13</v>
      </c>
      <c r="O49" s="65">
        <v>14</v>
      </c>
      <c r="P49" s="67">
        <v>15</v>
      </c>
      <c r="Q49" s="180">
        <v>16</v>
      </c>
      <c r="R49" s="144"/>
    </row>
    <row r="50" spans="1:18" s="21" customFormat="1" ht="33" customHeight="1">
      <c r="A50" s="17"/>
      <c r="B50" s="46"/>
      <c r="C50" s="46"/>
      <c r="D50" s="46"/>
      <c r="E50" s="92" t="str">
        <f>E33</f>
        <v>в. т.ч.  за рахунок субвенції з інших місцевих бюджетів</v>
      </c>
      <c r="F50" s="52">
        <f t="shared" si="13"/>
        <v>88088</v>
      </c>
      <c r="G50" s="53">
        <v>88088</v>
      </c>
      <c r="H50" s="52">
        <v>0</v>
      </c>
      <c r="I50" s="52">
        <v>0</v>
      </c>
      <c r="J50" s="54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0">
        <f t="shared" si="14"/>
        <v>88088</v>
      </c>
      <c r="R50" s="17"/>
    </row>
    <row r="51" spans="1:18" s="21" customFormat="1" ht="33" customHeight="1">
      <c r="A51" s="17"/>
      <c r="B51" s="46" t="s">
        <v>76</v>
      </c>
      <c r="C51" s="46" t="s">
        <v>77</v>
      </c>
      <c r="D51" s="46" t="s">
        <v>65</v>
      </c>
      <c r="E51" s="37" t="s">
        <v>78</v>
      </c>
      <c r="F51" s="52">
        <f t="shared" si="13"/>
        <v>128436</v>
      </c>
      <c r="G51" s="68">
        <f>G53+G52</f>
        <v>128436</v>
      </c>
      <c r="H51" s="52">
        <v>0</v>
      </c>
      <c r="I51" s="52">
        <v>0</v>
      </c>
      <c r="J51" s="54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0">
        <f t="shared" si="14"/>
        <v>128436</v>
      </c>
      <c r="R51" s="17"/>
    </row>
    <row r="52" spans="1:18" s="21" customFormat="1" ht="33" customHeight="1">
      <c r="A52" s="144"/>
      <c r="B52" s="158"/>
      <c r="C52" s="158"/>
      <c r="D52" s="158"/>
      <c r="E52" s="155" t="s">
        <v>38</v>
      </c>
      <c r="F52" s="156">
        <f t="shared" si="13"/>
        <v>120000</v>
      </c>
      <c r="G52" s="53">
        <f>60000+60000</f>
        <v>120000</v>
      </c>
      <c r="H52" s="156">
        <v>0</v>
      </c>
      <c r="I52" s="156">
        <v>0</v>
      </c>
      <c r="J52" s="157">
        <v>0</v>
      </c>
      <c r="K52" s="156">
        <v>0</v>
      </c>
      <c r="L52" s="156">
        <v>0</v>
      </c>
      <c r="M52" s="156">
        <v>0</v>
      </c>
      <c r="N52" s="156">
        <v>0</v>
      </c>
      <c r="O52" s="156">
        <v>0</v>
      </c>
      <c r="P52" s="156">
        <v>0</v>
      </c>
      <c r="Q52" s="154">
        <f t="shared" ref="Q52" si="15">F52+K52</f>
        <v>120000</v>
      </c>
      <c r="R52" s="144"/>
    </row>
    <row r="53" spans="1:18" s="21" customFormat="1" ht="27.75" customHeight="1">
      <c r="A53" s="17"/>
      <c r="B53" s="46"/>
      <c r="C53" s="46"/>
      <c r="D53" s="46"/>
      <c r="E53" s="92" t="str">
        <f>E50</f>
        <v>в. т.ч.  за рахунок субвенції з інших місцевих бюджетів</v>
      </c>
      <c r="F53" s="52">
        <f t="shared" si="13"/>
        <v>8436</v>
      </c>
      <c r="G53" s="53">
        <v>8436</v>
      </c>
      <c r="H53" s="52">
        <v>0</v>
      </c>
      <c r="I53" s="52">
        <v>0</v>
      </c>
      <c r="J53" s="54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0">
        <f t="shared" si="14"/>
        <v>8436</v>
      </c>
      <c r="R53" s="17"/>
    </row>
    <row r="54" spans="1:18" s="21" customFormat="1" ht="59.1" customHeight="1">
      <c r="A54" s="17"/>
      <c r="B54" s="18" t="s">
        <v>79</v>
      </c>
      <c r="C54" s="18" t="s">
        <v>80</v>
      </c>
      <c r="D54" s="18" t="s">
        <v>35</v>
      </c>
      <c r="E54" s="37" t="s">
        <v>81</v>
      </c>
      <c r="F54" s="38">
        <f t="shared" si="13"/>
        <v>500000</v>
      </c>
      <c r="G54" s="39">
        <v>500000</v>
      </c>
      <c r="H54" s="93">
        <v>0</v>
      </c>
      <c r="I54" s="94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48">
        <f t="shared" si="14"/>
        <v>500000</v>
      </c>
      <c r="R54" s="17"/>
    </row>
    <row r="55" spans="1:18" s="21" customFormat="1" ht="45" customHeight="1">
      <c r="A55" s="17"/>
      <c r="B55" s="46" t="s">
        <v>82</v>
      </c>
      <c r="C55" s="18">
        <v>3171</v>
      </c>
      <c r="D55" s="18">
        <v>1010</v>
      </c>
      <c r="E55" s="37" t="s">
        <v>83</v>
      </c>
      <c r="F55" s="38">
        <f>F56</f>
        <v>4380</v>
      </c>
      <c r="G55" s="95">
        <f>G56</f>
        <v>4380</v>
      </c>
      <c r="H55" s="93">
        <v>0</v>
      </c>
      <c r="I55" s="94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48">
        <f t="shared" si="14"/>
        <v>4380</v>
      </c>
      <c r="R55" s="17"/>
    </row>
    <row r="56" spans="1:18" s="73" customFormat="1" ht="33.75" customHeight="1">
      <c r="A56" s="70"/>
      <c r="B56" s="22"/>
      <c r="C56" s="22"/>
      <c r="D56" s="22"/>
      <c r="E56" s="92" t="str">
        <f>E50</f>
        <v>в. т.ч.  за рахунок субвенції з інших місцевих бюджетів</v>
      </c>
      <c r="F56" s="96">
        <f>G56</f>
        <v>4380</v>
      </c>
      <c r="G56" s="97">
        <v>4380</v>
      </c>
      <c r="H56" s="93">
        <v>0</v>
      </c>
      <c r="I56" s="94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98">
        <f t="shared" si="14"/>
        <v>4380</v>
      </c>
      <c r="R56" s="70"/>
    </row>
    <row r="57" spans="1:18" s="21" customFormat="1" ht="28.15" customHeight="1">
      <c r="A57" s="17"/>
      <c r="B57" s="46" t="s">
        <v>84</v>
      </c>
      <c r="C57" s="18">
        <v>3241</v>
      </c>
      <c r="D57" s="99">
        <v>1090</v>
      </c>
      <c r="E57" s="47" t="s">
        <v>85</v>
      </c>
      <c r="F57" s="48">
        <f>G57</f>
        <v>2482950</v>
      </c>
      <c r="G57" s="77">
        <f>2204950+278000</f>
        <v>2482950</v>
      </c>
      <c r="H57" s="100">
        <f>1813000+54000</f>
        <v>1867000</v>
      </c>
      <c r="I57" s="100">
        <v>30000</v>
      </c>
      <c r="J57" s="49">
        <v>0</v>
      </c>
      <c r="K57" s="48">
        <f>M57</f>
        <v>2000</v>
      </c>
      <c r="L57" s="48">
        <v>0</v>
      </c>
      <c r="M57" s="100">
        <v>2000</v>
      </c>
      <c r="N57" s="48">
        <v>0</v>
      </c>
      <c r="O57" s="48">
        <v>0</v>
      </c>
      <c r="P57" s="48">
        <v>0</v>
      </c>
      <c r="Q57" s="50">
        <f>F57+K57</f>
        <v>2484950</v>
      </c>
      <c r="R57" s="17"/>
    </row>
    <row r="58" spans="1:18" s="21" customFormat="1" ht="25.5" customHeight="1">
      <c r="A58" s="17"/>
      <c r="B58" s="46" t="s">
        <v>86</v>
      </c>
      <c r="C58" s="18">
        <v>3242</v>
      </c>
      <c r="D58" s="18" t="s">
        <v>87</v>
      </c>
      <c r="E58" s="47" t="s">
        <v>88</v>
      </c>
      <c r="F58" s="48">
        <f>G58</f>
        <v>80000</v>
      </c>
      <c r="G58" s="100">
        <f>50000+30000</f>
        <v>80000</v>
      </c>
      <c r="H58" s="48">
        <v>0</v>
      </c>
      <c r="I58" s="48">
        <v>0</v>
      </c>
      <c r="J58" s="49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50">
        <f>F58+K58</f>
        <v>80000</v>
      </c>
      <c r="R58" s="17"/>
    </row>
    <row r="59" spans="1:18" s="21" customFormat="1" ht="18" customHeight="1">
      <c r="A59" s="17"/>
      <c r="B59" s="101"/>
      <c r="C59" s="19">
        <v>4000</v>
      </c>
      <c r="D59" s="19"/>
      <c r="E59" s="35" t="s">
        <v>89</v>
      </c>
      <c r="F59" s="36">
        <f t="shared" ref="F59:Q59" si="16">F60+F61+F62</f>
        <v>4102700</v>
      </c>
      <c r="G59" s="147">
        <f t="shared" si="16"/>
        <v>4102700</v>
      </c>
      <c r="H59" s="147">
        <f t="shared" si="16"/>
        <v>2135000</v>
      </c>
      <c r="I59" s="147">
        <f t="shared" si="16"/>
        <v>1248000</v>
      </c>
      <c r="J59" s="147">
        <f t="shared" si="16"/>
        <v>0</v>
      </c>
      <c r="K59" s="147">
        <f t="shared" si="16"/>
        <v>46000</v>
      </c>
      <c r="L59" s="147">
        <f t="shared" si="16"/>
        <v>0</v>
      </c>
      <c r="M59" s="147">
        <f t="shared" si="16"/>
        <v>46000</v>
      </c>
      <c r="N59" s="147">
        <f t="shared" si="16"/>
        <v>1000</v>
      </c>
      <c r="O59" s="147">
        <f t="shared" si="16"/>
        <v>0</v>
      </c>
      <c r="P59" s="147">
        <f t="shared" si="16"/>
        <v>0</v>
      </c>
      <c r="Q59" s="147">
        <f t="shared" si="16"/>
        <v>4148700</v>
      </c>
      <c r="R59" s="17"/>
    </row>
    <row r="60" spans="1:18" s="21" customFormat="1" ht="20.45" customHeight="1">
      <c r="A60" s="17"/>
      <c r="B60" s="46" t="s">
        <v>90</v>
      </c>
      <c r="C60" s="81">
        <v>4030</v>
      </c>
      <c r="D60" s="46" t="s">
        <v>91</v>
      </c>
      <c r="E60" s="47" t="s">
        <v>92</v>
      </c>
      <c r="F60" s="48">
        <f>G60</f>
        <v>394200</v>
      </c>
      <c r="G60" s="100">
        <v>394200</v>
      </c>
      <c r="H60" s="100">
        <v>260000</v>
      </c>
      <c r="I60" s="100">
        <f>3000+35000+35000</f>
        <v>73000</v>
      </c>
      <c r="J60" s="49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50">
        <f>F60+K60</f>
        <v>394200</v>
      </c>
      <c r="R60" s="17"/>
    </row>
    <row r="61" spans="1:18" s="21" customFormat="1" ht="25.5" customHeight="1">
      <c r="A61" s="17"/>
      <c r="B61" s="46" t="s">
        <v>93</v>
      </c>
      <c r="C61" s="81">
        <v>4060</v>
      </c>
      <c r="D61" s="18" t="s">
        <v>94</v>
      </c>
      <c r="E61" s="47" t="s">
        <v>95</v>
      </c>
      <c r="F61" s="153">
        <f>G61</f>
        <v>3706500</v>
      </c>
      <c r="G61" s="100">
        <f>3412500+294000</f>
        <v>3706500</v>
      </c>
      <c r="H61" s="100">
        <v>1875000</v>
      </c>
      <c r="I61" s="100">
        <f>1025000+150000</f>
        <v>1175000</v>
      </c>
      <c r="J61" s="49">
        <v>0</v>
      </c>
      <c r="K61" s="153">
        <f>M61+L61</f>
        <v>46000</v>
      </c>
      <c r="L61" s="153">
        <v>0</v>
      </c>
      <c r="M61" s="100">
        <v>46000</v>
      </c>
      <c r="N61" s="100">
        <v>1000</v>
      </c>
      <c r="O61" s="153">
        <v>0</v>
      </c>
      <c r="P61" s="153">
        <v>0</v>
      </c>
      <c r="Q61" s="154">
        <f>F61+K61</f>
        <v>3752500</v>
      </c>
      <c r="R61" s="17"/>
    </row>
    <row r="62" spans="1:18" s="21" customFormat="1" ht="25.5" customHeight="1">
      <c r="A62" s="17"/>
      <c r="B62" s="85" t="s">
        <v>96</v>
      </c>
      <c r="C62" s="81">
        <v>4082</v>
      </c>
      <c r="D62" s="85" t="s">
        <v>97</v>
      </c>
      <c r="E62" s="86" t="s">
        <v>98</v>
      </c>
      <c r="F62" s="48">
        <f>G62</f>
        <v>2000</v>
      </c>
      <c r="G62" s="100">
        <v>2000</v>
      </c>
      <c r="H62" s="48">
        <v>0</v>
      </c>
      <c r="I62" s="48">
        <v>0</v>
      </c>
      <c r="J62" s="49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50">
        <f>F62+K62</f>
        <v>2000</v>
      </c>
      <c r="R62" s="17"/>
    </row>
    <row r="63" spans="1:18" s="21" customFormat="1" ht="17.25" customHeight="1">
      <c r="A63" s="17"/>
      <c r="B63" s="102"/>
      <c r="C63" s="103">
        <v>5000</v>
      </c>
      <c r="D63" s="102"/>
      <c r="E63" s="104" t="s">
        <v>99</v>
      </c>
      <c r="F63" s="36">
        <f>F65+F64</f>
        <v>29000</v>
      </c>
      <c r="G63" s="147">
        <f t="shared" ref="G63:Q63" si="17">G65+G64</f>
        <v>29000</v>
      </c>
      <c r="H63" s="147">
        <f t="shared" si="17"/>
        <v>0</v>
      </c>
      <c r="I63" s="147">
        <f t="shared" si="17"/>
        <v>0</v>
      </c>
      <c r="J63" s="147">
        <f t="shared" si="17"/>
        <v>0</v>
      </c>
      <c r="K63" s="147">
        <f t="shared" si="17"/>
        <v>0</v>
      </c>
      <c r="L63" s="147">
        <f t="shared" si="17"/>
        <v>0</v>
      </c>
      <c r="M63" s="147">
        <f t="shared" si="17"/>
        <v>0</v>
      </c>
      <c r="N63" s="147">
        <f t="shared" si="17"/>
        <v>0</v>
      </c>
      <c r="O63" s="147">
        <f t="shared" si="17"/>
        <v>0</v>
      </c>
      <c r="P63" s="147">
        <f t="shared" si="17"/>
        <v>0</v>
      </c>
      <c r="Q63" s="147">
        <f t="shared" si="17"/>
        <v>29000</v>
      </c>
      <c r="R63" s="17"/>
    </row>
    <row r="64" spans="1:18" s="61" customFormat="1" ht="45" hidden="1">
      <c r="A64" s="56"/>
      <c r="B64" s="158" t="s">
        <v>171</v>
      </c>
      <c r="C64" s="184">
        <v>5061</v>
      </c>
      <c r="D64" s="105" t="s">
        <v>101</v>
      </c>
      <c r="E64" s="86" t="s">
        <v>172</v>
      </c>
      <c r="F64" s="153">
        <f>G64</f>
        <v>0</v>
      </c>
      <c r="G64" s="100"/>
      <c r="H64" s="153">
        <v>0</v>
      </c>
      <c r="I64" s="153">
        <v>0</v>
      </c>
      <c r="J64" s="49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4">
        <f>F64+K64</f>
        <v>0</v>
      </c>
      <c r="R64" s="56"/>
    </row>
    <row r="65" spans="1:1025" s="21" customFormat="1" ht="34.5" customHeight="1">
      <c r="A65" s="17"/>
      <c r="B65" s="46" t="s">
        <v>100</v>
      </c>
      <c r="C65" s="18">
        <v>5062</v>
      </c>
      <c r="D65" s="105" t="s">
        <v>101</v>
      </c>
      <c r="E65" s="47" t="s">
        <v>102</v>
      </c>
      <c r="F65" s="48">
        <f>G65</f>
        <v>29000</v>
      </c>
      <c r="G65" s="100">
        <v>29000</v>
      </c>
      <c r="H65" s="48">
        <v>0</v>
      </c>
      <c r="I65" s="48">
        <v>0</v>
      </c>
      <c r="J65" s="49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50">
        <f>F65+K65</f>
        <v>29000</v>
      </c>
      <c r="R65" s="17"/>
    </row>
    <row r="66" spans="1:1025" s="21" customFormat="1" ht="20.45" customHeight="1">
      <c r="A66" s="17"/>
      <c r="B66" s="185"/>
      <c r="C66" s="19">
        <v>6000</v>
      </c>
      <c r="D66" s="33"/>
      <c r="E66" s="35" t="s">
        <v>103</v>
      </c>
      <c r="F66" s="36">
        <f t="shared" ref="F66:Q66" si="18">F67+F72</f>
        <v>4808000</v>
      </c>
      <c r="G66" s="36">
        <f t="shared" si="18"/>
        <v>4808000</v>
      </c>
      <c r="H66" s="36">
        <f t="shared" si="18"/>
        <v>0</v>
      </c>
      <c r="I66" s="36">
        <f t="shared" si="18"/>
        <v>1208000</v>
      </c>
      <c r="J66" s="36">
        <f t="shared" si="18"/>
        <v>0</v>
      </c>
      <c r="K66" s="36">
        <f t="shared" si="18"/>
        <v>0</v>
      </c>
      <c r="L66" s="36">
        <f t="shared" si="18"/>
        <v>0</v>
      </c>
      <c r="M66" s="36">
        <f t="shared" si="18"/>
        <v>0</v>
      </c>
      <c r="N66" s="36">
        <f t="shared" si="18"/>
        <v>0</v>
      </c>
      <c r="O66" s="36">
        <f t="shared" si="18"/>
        <v>0</v>
      </c>
      <c r="P66" s="36">
        <f t="shared" si="18"/>
        <v>0</v>
      </c>
      <c r="Q66" s="36">
        <f t="shared" si="18"/>
        <v>4808000</v>
      </c>
      <c r="R66" s="17"/>
    </row>
    <row r="67" spans="1:1025" s="21" customFormat="1" ht="25.5" customHeight="1">
      <c r="A67" s="17"/>
      <c r="B67" s="46" t="s">
        <v>104</v>
      </c>
      <c r="C67" s="46" t="s">
        <v>105</v>
      </c>
      <c r="D67" s="105" t="s">
        <v>106</v>
      </c>
      <c r="E67" s="47" t="s">
        <v>107</v>
      </c>
      <c r="F67" s="48">
        <f>G67</f>
        <v>3200000</v>
      </c>
      <c r="G67" s="100">
        <f>600000+2600000</f>
        <v>3200000</v>
      </c>
      <c r="H67" s="48">
        <v>0</v>
      </c>
      <c r="I67" s="48">
        <v>0</v>
      </c>
      <c r="J67" s="49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50">
        <f>F67+K67</f>
        <v>3200000</v>
      </c>
      <c r="R67" s="106"/>
      <c r="S67" s="106"/>
    </row>
    <row r="68" spans="1:1025" s="21" customFormat="1" ht="34.15" customHeight="1">
      <c r="A68" s="144"/>
      <c r="B68" s="196" t="s">
        <v>45</v>
      </c>
      <c r="C68" s="196" t="s">
        <v>46</v>
      </c>
      <c r="D68" s="196" t="s">
        <v>15</v>
      </c>
      <c r="E68" s="196" t="s">
        <v>47</v>
      </c>
      <c r="F68" s="197" t="s">
        <v>10</v>
      </c>
      <c r="G68" s="197"/>
      <c r="H68" s="197"/>
      <c r="I68" s="197"/>
      <c r="J68" s="197"/>
      <c r="K68" s="197" t="s">
        <v>3</v>
      </c>
      <c r="L68" s="197"/>
      <c r="M68" s="197"/>
      <c r="N68" s="197"/>
      <c r="O68" s="197"/>
      <c r="P68" s="197"/>
      <c r="Q68" s="197" t="s">
        <v>17</v>
      </c>
      <c r="R68" s="144"/>
    </row>
    <row r="69" spans="1:1025" s="21" customFormat="1" ht="58.15" customHeight="1">
      <c r="A69" s="144"/>
      <c r="B69" s="196"/>
      <c r="C69" s="196"/>
      <c r="D69" s="196"/>
      <c r="E69" s="196"/>
      <c r="F69" s="197" t="s">
        <v>2</v>
      </c>
      <c r="G69" s="198" t="s">
        <v>18</v>
      </c>
      <c r="H69" s="196" t="s">
        <v>19</v>
      </c>
      <c r="I69" s="196"/>
      <c r="J69" s="198" t="s">
        <v>20</v>
      </c>
      <c r="K69" s="197" t="s">
        <v>2</v>
      </c>
      <c r="L69" s="198" t="s">
        <v>21</v>
      </c>
      <c r="M69" s="198" t="s">
        <v>18</v>
      </c>
      <c r="N69" s="196" t="s">
        <v>19</v>
      </c>
      <c r="O69" s="196"/>
      <c r="P69" s="198" t="s">
        <v>20</v>
      </c>
      <c r="Q69" s="197"/>
      <c r="R69" s="144"/>
    </row>
    <row r="70" spans="1:1025" s="21" customFormat="1" ht="58.15" customHeight="1">
      <c r="A70" s="144"/>
      <c r="B70" s="196"/>
      <c r="C70" s="196"/>
      <c r="D70" s="196"/>
      <c r="E70" s="196"/>
      <c r="F70" s="197"/>
      <c r="G70" s="198"/>
      <c r="H70" s="182" t="s">
        <v>22</v>
      </c>
      <c r="I70" s="182" t="s">
        <v>23</v>
      </c>
      <c r="J70" s="198"/>
      <c r="K70" s="197"/>
      <c r="L70" s="198"/>
      <c r="M70" s="198"/>
      <c r="N70" s="182" t="s">
        <v>22</v>
      </c>
      <c r="O70" s="182" t="s">
        <v>23</v>
      </c>
      <c r="P70" s="198"/>
      <c r="Q70" s="197"/>
      <c r="R70" s="144"/>
    </row>
    <row r="71" spans="1:1025" s="21" customFormat="1" ht="19.5" customHeight="1">
      <c r="A71" s="144"/>
      <c r="B71" s="182">
        <v>1</v>
      </c>
      <c r="C71" s="24">
        <v>2</v>
      </c>
      <c r="D71" s="24">
        <v>3</v>
      </c>
      <c r="E71" s="182">
        <v>4</v>
      </c>
      <c r="F71" s="179">
        <v>5</v>
      </c>
      <c r="G71" s="181">
        <v>6</v>
      </c>
      <c r="H71" s="182">
        <v>7</v>
      </c>
      <c r="I71" s="65">
        <v>8</v>
      </c>
      <c r="J71" s="66">
        <v>9</v>
      </c>
      <c r="K71" s="65">
        <v>10</v>
      </c>
      <c r="L71" s="67">
        <v>11</v>
      </c>
      <c r="M71" s="67">
        <v>12</v>
      </c>
      <c r="N71" s="65">
        <v>13</v>
      </c>
      <c r="O71" s="65">
        <v>14</v>
      </c>
      <c r="P71" s="67">
        <v>15</v>
      </c>
      <c r="Q71" s="180">
        <v>16</v>
      </c>
      <c r="R71" s="144"/>
    </row>
    <row r="72" spans="1:1025" s="21" customFormat="1" ht="25.5" customHeight="1">
      <c r="A72" s="17"/>
      <c r="B72" s="46" t="s">
        <v>108</v>
      </c>
      <c r="C72" s="46" t="s">
        <v>109</v>
      </c>
      <c r="D72" s="46" t="s">
        <v>106</v>
      </c>
      <c r="E72" s="47" t="s">
        <v>110</v>
      </c>
      <c r="F72" s="48">
        <f>G72</f>
        <v>1608000</v>
      </c>
      <c r="G72" s="100">
        <f>1408000+200000</f>
        <v>1608000</v>
      </c>
      <c r="H72" s="100">
        <v>0</v>
      </c>
      <c r="I72" s="100">
        <f>1208000</f>
        <v>1208000</v>
      </c>
      <c r="J72" s="49">
        <v>0</v>
      </c>
      <c r="K72" s="48">
        <f>L72</f>
        <v>0</v>
      </c>
      <c r="L72" s="48">
        <v>0</v>
      </c>
      <c r="M72" s="48">
        <v>0</v>
      </c>
      <c r="N72" s="48">
        <v>0</v>
      </c>
      <c r="O72" s="48">
        <v>0</v>
      </c>
      <c r="P72" s="48">
        <f>L72</f>
        <v>0</v>
      </c>
      <c r="Q72" s="50">
        <f>F72+K72</f>
        <v>1608000</v>
      </c>
      <c r="R72" s="17"/>
    </row>
    <row r="73" spans="1:1025" s="110" customFormat="1" ht="25.5" customHeight="1">
      <c r="A73" s="162"/>
      <c r="B73" s="163"/>
      <c r="C73" s="163" t="s">
        <v>162</v>
      </c>
      <c r="D73" s="163"/>
      <c r="E73" s="146" t="s">
        <v>163</v>
      </c>
      <c r="F73" s="147">
        <f>SUM(F74:F78)</f>
        <v>1787000</v>
      </c>
      <c r="G73" s="147">
        <f t="shared" ref="G73:Q73" si="19">SUM(G74:G78)</f>
        <v>1787000</v>
      </c>
      <c r="H73" s="147">
        <f t="shared" si="19"/>
        <v>0</v>
      </c>
      <c r="I73" s="147">
        <f t="shared" si="19"/>
        <v>0</v>
      </c>
      <c r="J73" s="147">
        <f t="shared" si="19"/>
        <v>0</v>
      </c>
      <c r="K73" s="147">
        <f t="shared" si="19"/>
        <v>2057000</v>
      </c>
      <c r="L73" s="147">
        <f t="shared" si="19"/>
        <v>2050000</v>
      </c>
      <c r="M73" s="147">
        <f t="shared" si="19"/>
        <v>7000</v>
      </c>
      <c r="N73" s="147">
        <f t="shared" si="19"/>
        <v>0</v>
      </c>
      <c r="O73" s="147">
        <f t="shared" si="19"/>
        <v>0</v>
      </c>
      <c r="P73" s="147">
        <f t="shared" si="19"/>
        <v>2050000</v>
      </c>
      <c r="Q73" s="147">
        <f t="shared" si="19"/>
        <v>3844000</v>
      </c>
      <c r="R73" s="162"/>
    </row>
    <row r="74" spans="1:1025" s="21" customFormat="1" ht="25.5" customHeight="1">
      <c r="A74" s="17"/>
      <c r="B74" s="46" t="s">
        <v>111</v>
      </c>
      <c r="C74" s="46" t="s">
        <v>112</v>
      </c>
      <c r="D74" s="46" t="s">
        <v>113</v>
      </c>
      <c r="E74" s="47" t="s">
        <v>114</v>
      </c>
      <c r="F74" s="48">
        <f>G74</f>
        <v>250000</v>
      </c>
      <c r="G74" s="100">
        <f>100000+150000</f>
        <v>250000</v>
      </c>
      <c r="H74" s="107">
        <v>0</v>
      </c>
      <c r="I74" s="107">
        <v>0</v>
      </c>
      <c r="J74" s="107">
        <v>0</v>
      </c>
      <c r="K74" s="107">
        <v>0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f>F74+K74</f>
        <v>250000</v>
      </c>
      <c r="R74" s="17"/>
    </row>
    <row r="75" spans="1:1025" s="142" customFormat="1" ht="30.75" customHeight="1">
      <c r="A75" s="159"/>
      <c r="B75" s="158" t="s">
        <v>156</v>
      </c>
      <c r="C75" s="158" t="s">
        <v>157</v>
      </c>
      <c r="D75" s="158" t="s">
        <v>158</v>
      </c>
      <c r="E75" s="152" t="s">
        <v>159</v>
      </c>
      <c r="F75" s="153">
        <v>0</v>
      </c>
      <c r="G75" s="153">
        <v>0</v>
      </c>
      <c r="H75" s="153">
        <v>0</v>
      </c>
      <c r="I75" s="153">
        <v>0</v>
      </c>
      <c r="J75" s="153">
        <v>0</v>
      </c>
      <c r="K75" s="153">
        <f>L75</f>
        <v>2050000</v>
      </c>
      <c r="L75" s="160">
        <f>50000+2000000</f>
        <v>2050000</v>
      </c>
      <c r="M75" s="153">
        <v>0</v>
      </c>
      <c r="N75" s="153">
        <v>0</v>
      </c>
      <c r="O75" s="153">
        <v>0</v>
      </c>
      <c r="P75" s="153">
        <f>L75</f>
        <v>2050000</v>
      </c>
      <c r="Q75" s="153">
        <f>F75+K75</f>
        <v>2050000</v>
      </c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  <c r="BM75" s="143"/>
      <c r="BN75" s="143"/>
      <c r="BO75" s="143"/>
      <c r="BP75" s="143"/>
      <c r="BQ75" s="143"/>
      <c r="BR75" s="143"/>
      <c r="BS75" s="143"/>
      <c r="BT75" s="143"/>
      <c r="BU75" s="143"/>
      <c r="BV75" s="143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143"/>
      <c r="CY75" s="143"/>
      <c r="CZ75" s="143"/>
      <c r="DA75" s="143"/>
      <c r="DB75" s="143"/>
      <c r="DC75" s="143"/>
      <c r="DD75" s="143"/>
      <c r="DE75" s="143"/>
      <c r="DF75" s="143"/>
      <c r="DG75" s="143"/>
      <c r="DH75" s="143"/>
      <c r="DI75" s="143"/>
      <c r="DJ75" s="143"/>
      <c r="DK75" s="143"/>
      <c r="DL75" s="143"/>
      <c r="DM75" s="143"/>
      <c r="DN75" s="143"/>
      <c r="DO75" s="143"/>
      <c r="DP75" s="143"/>
      <c r="DQ75" s="143"/>
      <c r="DR75" s="143"/>
      <c r="DS75" s="143"/>
      <c r="DT75" s="143"/>
      <c r="DU75" s="143"/>
      <c r="DV75" s="143"/>
      <c r="DW75" s="143"/>
      <c r="DX75" s="143"/>
      <c r="DY75" s="143"/>
      <c r="DZ75" s="143"/>
      <c r="EA75" s="143"/>
      <c r="EB75" s="143"/>
      <c r="EC75" s="143"/>
      <c r="ED75" s="143"/>
      <c r="EE75" s="143"/>
      <c r="EF75" s="143"/>
      <c r="EG75" s="143"/>
      <c r="EH75" s="143"/>
      <c r="EI75" s="143"/>
      <c r="EJ75" s="143"/>
      <c r="EK75" s="143"/>
      <c r="EL75" s="143"/>
      <c r="EM75" s="143"/>
      <c r="EN75" s="143"/>
      <c r="EO75" s="143"/>
      <c r="EP75" s="143"/>
      <c r="EQ75" s="143"/>
      <c r="ER75" s="143"/>
      <c r="ES75" s="143"/>
      <c r="ET75" s="143"/>
      <c r="EU75" s="143"/>
      <c r="EV75" s="143"/>
      <c r="EW75" s="143"/>
      <c r="EX75" s="143"/>
      <c r="EY75" s="143"/>
      <c r="EZ75" s="143"/>
      <c r="FA75" s="143"/>
      <c r="FB75" s="143"/>
      <c r="FC75" s="143"/>
      <c r="FD75" s="143"/>
      <c r="FE75" s="143"/>
      <c r="FF75" s="143"/>
      <c r="FG75" s="143"/>
      <c r="FH75" s="143"/>
      <c r="FI75" s="143"/>
      <c r="FJ75" s="143"/>
      <c r="FK75" s="143"/>
      <c r="FL75" s="143"/>
      <c r="FM75" s="143"/>
      <c r="FN75" s="143"/>
      <c r="FO75" s="143"/>
      <c r="FP75" s="143"/>
      <c r="FQ75" s="143"/>
      <c r="FR75" s="143"/>
      <c r="FS75" s="143"/>
      <c r="FT75" s="143"/>
      <c r="FU75" s="143"/>
      <c r="FV75" s="143"/>
      <c r="FW75" s="143"/>
      <c r="FX75" s="143"/>
      <c r="FY75" s="143"/>
      <c r="FZ75" s="143"/>
      <c r="GA75" s="143"/>
      <c r="GB75" s="143"/>
      <c r="GC75" s="143"/>
      <c r="GD75" s="143"/>
      <c r="GE75" s="143"/>
      <c r="GF75" s="143"/>
      <c r="GG75" s="143"/>
      <c r="GH75" s="143"/>
      <c r="GI75" s="143"/>
      <c r="GJ75" s="143"/>
      <c r="GK75" s="143"/>
      <c r="GL75" s="143"/>
      <c r="GM75" s="143"/>
      <c r="GN75" s="143"/>
      <c r="GO75" s="143"/>
      <c r="GP75" s="143"/>
      <c r="GQ75" s="143"/>
      <c r="GR75" s="143"/>
      <c r="GS75" s="143"/>
      <c r="GT75" s="143"/>
      <c r="GU75" s="143"/>
      <c r="GV75" s="143"/>
      <c r="GW75" s="143"/>
      <c r="GX75" s="143"/>
      <c r="GY75" s="143"/>
      <c r="GZ75" s="143"/>
      <c r="HA75" s="143"/>
      <c r="HB75" s="143"/>
      <c r="HC75" s="143"/>
      <c r="HD75" s="143"/>
      <c r="HE75" s="143"/>
      <c r="HF75" s="143"/>
      <c r="HG75" s="143"/>
      <c r="HH75" s="143"/>
      <c r="HI75" s="143"/>
      <c r="HJ75" s="143"/>
      <c r="HK75" s="143"/>
      <c r="HL75" s="143"/>
      <c r="HM75" s="143"/>
      <c r="HN75" s="143"/>
      <c r="HO75" s="143"/>
      <c r="HP75" s="143"/>
      <c r="HQ75" s="143"/>
      <c r="HR75" s="143"/>
      <c r="HS75" s="143"/>
      <c r="HT75" s="143"/>
      <c r="HU75" s="143"/>
      <c r="HV75" s="143"/>
      <c r="HW75" s="143"/>
      <c r="HX75" s="143"/>
      <c r="HY75" s="143"/>
      <c r="HZ75" s="143"/>
      <c r="IA75" s="143"/>
      <c r="IB75" s="143"/>
      <c r="IC75" s="143"/>
      <c r="ID75" s="143"/>
      <c r="IE75" s="143"/>
      <c r="IF75" s="143"/>
      <c r="IG75" s="143"/>
      <c r="IH75" s="143"/>
      <c r="II75" s="143"/>
      <c r="IJ75" s="143"/>
      <c r="IK75" s="143"/>
      <c r="IL75" s="143"/>
      <c r="IM75" s="143"/>
      <c r="IN75" s="143"/>
      <c r="IO75" s="143"/>
      <c r="IP75" s="143"/>
      <c r="IQ75" s="143"/>
      <c r="IR75" s="143"/>
      <c r="IS75" s="143"/>
      <c r="IT75" s="143"/>
      <c r="IU75" s="143"/>
      <c r="IV75" s="143"/>
      <c r="IW75" s="143"/>
      <c r="IX75" s="143"/>
      <c r="IY75" s="143"/>
      <c r="IZ75" s="143"/>
      <c r="JA75" s="143"/>
      <c r="JB75" s="143"/>
      <c r="JC75" s="143"/>
      <c r="JD75" s="143"/>
      <c r="JE75" s="143"/>
      <c r="JF75" s="143"/>
      <c r="JG75" s="143"/>
      <c r="JH75" s="143"/>
      <c r="JI75" s="143"/>
      <c r="JJ75" s="143"/>
      <c r="JK75" s="143"/>
      <c r="JL75" s="143"/>
      <c r="JM75" s="143"/>
      <c r="JN75" s="143"/>
      <c r="JO75" s="143"/>
      <c r="JP75" s="143"/>
      <c r="JQ75" s="143"/>
      <c r="JR75" s="143"/>
      <c r="JS75" s="143"/>
      <c r="JT75" s="143"/>
      <c r="JU75" s="143"/>
      <c r="JV75" s="143"/>
      <c r="JW75" s="143"/>
      <c r="JX75" s="143"/>
      <c r="JY75" s="143"/>
      <c r="JZ75" s="143"/>
      <c r="KA75" s="143"/>
      <c r="KB75" s="143"/>
      <c r="KC75" s="143"/>
      <c r="KD75" s="143"/>
      <c r="KE75" s="143"/>
      <c r="KF75" s="143"/>
      <c r="KG75" s="143"/>
      <c r="KH75" s="143"/>
      <c r="KI75" s="143"/>
      <c r="KJ75" s="143"/>
      <c r="KK75" s="143"/>
      <c r="KL75" s="143"/>
      <c r="KM75" s="143"/>
      <c r="KN75" s="143"/>
      <c r="KO75" s="143"/>
      <c r="KP75" s="143"/>
      <c r="KQ75" s="143"/>
      <c r="KR75" s="143"/>
      <c r="KS75" s="143"/>
      <c r="KT75" s="143"/>
      <c r="KU75" s="143"/>
      <c r="KV75" s="143"/>
      <c r="KW75" s="143"/>
      <c r="KX75" s="143"/>
      <c r="KY75" s="143"/>
      <c r="KZ75" s="143"/>
      <c r="LA75" s="143"/>
      <c r="LB75" s="143"/>
      <c r="LC75" s="143"/>
      <c r="LD75" s="143"/>
      <c r="LE75" s="143"/>
      <c r="LF75" s="143"/>
      <c r="LG75" s="143"/>
      <c r="LH75" s="143"/>
      <c r="LI75" s="143"/>
      <c r="LJ75" s="143"/>
      <c r="LK75" s="143"/>
      <c r="LL75" s="143"/>
      <c r="LM75" s="143"/>
      <c r="LN75" s="143"/>
      <c r="LO75" s="143"/>
      <c r="LP75" s="143"/>
      <c r="LQ75" s="143"/>
      <c r="LR75" s="143"/>
      <c r="LS75" s="143"/>
      <c r="LT75" s="143"/>
      <c r="LU75" s="143"/>
      <c r="LV75" s="143"/>
      <c r="LW75" s="143"/>
      <c r="LX75" s="143"/>
      <c r="LY75" s="143"/>
      <c r="LZ75" s="143"/>
      <c r="MA75" s="143"/>
      <c r="MB75" s="143"/>
      <c r="MC75" s="143"/>
      <c r="MD75" s="143"/>
      <c r="ME75" s="143"/>
      <c r="MF75" s="143"/>
      <c r="MG75" s="143"/>
      <c r="MH75" s="143"/>
      <c r="MI75" s="143"/>
      <c r="MJ75" s="143"/>
      <c r="MK75" s="143"/>
      <c r="ML75" s="143"/>
      <c r="MM75" s="143"/>
      <c r="MN75" s="143"/>
      <c r="MO75" s="143"/>
      <c r="MP75" s="143"/>
      <c r="MQ75" s="143"/>
      <c r="MR75" s="143"/>
      <c r="MS75" s="143"/>
      <c r="MT75" s="143"/>
      <c r="MU75" s="143"/>
      <c r="MV75" s="143"/>
      <c r="MW75" s="143"/>
      <c r="MX75" s="143"/>
      <c r="MY75" s="143"/>
      <c r="MZ75" s="143"/>
      <c r="NA75" s="143"/>
      <c r="NB75" s="143"/>
      <c r="NC75" s="143"/>
      <c r="ND75" s="143"/>
      <c r="NE75" s="143"/>
      <c r="NF75" s="143"/>
      <c r="NG75" s="143"/>
      <c r="NH75" s="143"/>
      <c r="NI75" s="143"/>
      <c r="NJ75" s="143"/>
      <c r="NK75" s="143"/>
      <c r="NL75" s="143"/>
      <c r="NM75" s="143"/>
      <c r="NN75" s="143"/>
      <c r="NO75" s="143"/>
      <c r="NP75" s="143"/>
      <c r="NQ75" s="143"/>
      <c r="NR75" s="143"/>
      <c r="NS75" s="143"/>
      <c r="NT75" s="143"/>
      <c r="NU75" s="143"/>
      <c r="NV75" s="143"/>
      <c r="NW75" s="143"/>
      <c r="NX75" s="143"/>
      <c r="NY75" s="143"/>
      <c r="NZ75" s="143"/>
      <c r="OA75" s="143"/>
      <c r="OB75" s="143"/>
      <c r="OC75" s="143"/>
      <c r="OD75" s="143"/>
      <c r="OE75" s="143"/>
      <c r="OF75" s="143"/>
      <c r="OG75" s="143"/>
      <c r="OH75" s="143"/>
      <c r="OI75" s="143"/>
      <c r="OJ75" s="143"/>
      <c r="OK75" s="143"/>
      <c r="OL75" s="143"/>
      <c r="OM75" s="143"/>
      <c r="ON75" s="143"/>
      <c r="OO75" s="143"/>
      <c r="OP75" s="143"/>
      <c r="OQ75" s="143"/>
      <c r="OR75" s="143"/>
      <c r="OS75" s="143"/>
      <c r="OT75" s="143"/>
      <c r="OU75" s="143"/>
      <c r="OV75" s="143"/>
      <c r="OW75" s="143"/>
      <c r="OX75" s="143"/>
      <c r="OY75" s="143"/>
      <c r="OZ75" s="143"/>
      <c r="PA75" s="143"/>
      <c r="PB75" s="143"/>
      <c r="PC75" s="143"/>
      <c r="PD75" s="143"/>
      <c r="PE75" s="143"/>
      <c r="PF75" s="143"/>
      <c r="PG75" s="143"/>
      <c r="PH75" s="143"/>
      <c r="PI75" s="143"/>
      <c r="PJ75" s="143"/>
      <c r="PK75" s="143"/>
      <c r="PL75" s="143"/>
      <c r="PM75" s="143"/>
      <c r="PN75" s="143"/>
      <c r="PO75" s="143"/>
      <c r="PP75" s="143"/>
      <c r="PQ75" s="143"/>
      <c r="PR75" s="143"/>
      <c r="PS75" s="143"/>
      <c r="PT75" s="143"/>
      <c r="PU75" s="143"/>
      <c r="PV75" s="143"/>
      <c r="PW75" s="143"/>
      <c r="PX75" s="143"/>
      <c r="PY75" s="143"/>
      <c r="PZ75" s="143"/>
      <c r="QA75" s="143"/>
      <c r="QB75" s="143"/>
      <c r="QC75" s="143"/>
      <c r="QD75" s="143"/>
      <c r="QE75" s="143"/>
      <c r="QF75" s="143"/>
      <c r="QG75" s="143"/>
      <c r="QH75" s="143"/>
      <c r="QI75" s="143"/>
      <c r="QJ75" s="143"/>
      <c r="QK75" s="143"/>
      <c r="QL75" s="143"/>
      <c r="QM75" s="143"/>
      <c r="QN75" s="143"/>
      <c r="QO75" s="143"/>
      <c r="QP75" s="143"/>
      <c r="QQ75" s="143"/>
      <c r="QR75" s="143"/>
      <c r="QS75" s="143"/>
      <c r="QT75" s="143"/>
      <c r="QU75" s="143"/>
      <c r="QV75" s="143"/>
      <c r="QW75" s="143"/>
      <c r="QX75" s="143"/>
      <c r="QY75" s="143"/>
      <c r="QZ75" s="143"/>
      <c r="RA75" s="143"/>
      <c r="RB75" s="143"/>
      <c r="RC75" s="143"/>
      <c r="RD75" s="143"/>
      <c r="RE75" s="143"/>
      <c r="RF75" s="143"/>
      <c r="RG75" s="143"/>
      <c r="RH75" s="143"/>
      <c r="RI75" s="143"/>
      <c r="RJ75" s="143"/>
      <c r="RK75" s="143"/>
      <c r="RL75" s="143"/>
      <c r="RM75" s="143"/>
      <c r="RN75" s="143"/>
      <c r="RO75" s="143"/>
      <c r="RP75" s="143"/>
      <c r="RQ75" s="143"/>
      <c r="RR75" s="143"/>
      <c r="RS75" s="143"/>
      <c r="RT75" s="143"/>
      <c r="RU75" s="143"/>
      <c r="RV75" s="143"/>
      <c r="RW75" s="143"/>
      <c r="RX75" s="143"/>
      <c r="RY75" s="143"/>
      <c r="RZ75" s="143"/>
      <c r="SA75" s="143"/>
      <c r="SB75" s="143"/>
      <c r="SC75" s="143"/>
      <c r="SD75" s="143"/>
      <c r="SE75" s="143"/>
      <c r="SF75" s="143"/>
      <c r="SG75" s="143"/>
      <c r="SH75" s="143"/>
      <c r="SI75" s="143"/>
      <c r="SJ75" s="143"/>
      <c r="SK75" s="143"/>
      <c r="SL75" s="143"/>
      <c r="SM75" s="143"/>
      <c r="SN75" s="143"/>
      <c r="SO75" s="143"/>
      <c r="SP75" s="143"/>
      <c r="SQ75" s="143"/>
      <c r="SR75" s="143"/>
      <c r="SS75" s="143"/>
      <c r="ST75" s="143"/>
      <c r="SU75" s="143"/>
      <c r="SV75" s="143"/>
      <c r="SW75" s="143"/>
      <c r="SX75" s="143"/>
      <c r="SY75" s="143"/>
      <c r="SZ75" s="143"/>
      <c r="TA75" s="143"/>
      <c r="TB75" s="143"/>
      <c r="TC75" s="143"/>
      <c r="TD75" s="143"/>
      <c r="TE75" s="143"/>
      <c r="TF75" s="143"/>
      <c r="TG75" s="143"/>
      <c r="TH75" s="143"/>
      <c r="TI75" s="143"/>
      <c r="TJ75" s="143"/>
      <c r="TK75" s="143"/>
      <c r="TL75" s="143"/>
      <c r="TM75" s="143"/>
      <c r="TN75" s="143"/>
      <c r="TO75" s="143"/>
      <c r="TP75" s="143"/>
      <c r="TQ75" s="143"/>
      <c r="TR75" s="143"/>
      <c r="TS75" s="143"/>
      <c r="TT75" s="143"/>
      <c r="TU75" s="143"/>
      <c r="TV75" s="143"/>
      <c r="TW75" s="143"/>
      <c r="TX75" s="143"/>
      <c r="TY75" s="143"/>
      <c r="TZ75" s="143"/>
      <c r="UA75" s="143"/>
      <c r="UB75" s="143"/>
      <c r="UC75" s="143"/>
      <c r="UD75" s="143"/>
      <c r="UE75" s="143"/>
      <c r="UF75" s="143"/>
      <c r="UG75" s="143"/>
      <c r="UH75" s="143"/>
      <c r="UI75" s="143"/>
      <c r="UJ75" s="143"/>
      <c r="UK75" s="143"/>
      <c r="UL75" s="143"/>
      <c r="UM75" s="143"/>
      <c r="UN75" s="143"/>
      <c r="UO75" s="143"/>
      <c r="UP75" s="143"/>
      <c r="UQ75" s="143"/>
      <c r="UR75" s="143"/>
      <c r="US75" s="143"/>
      <c r="UT75" s="143"/>
      <c r="UU75" s="143"/>
      <c r="UV75" s="143"/>
      <c r="UW75" s="143"/>
      <c r="UX75" s="143"/>
      <c r="UY75" s="143"/>
      <c r="UZ75" s="143"/>
      <c r="VA75" s="143"/>
      <c r="VB75" s="143"/>
      <c r="VC75" s="143"/>
      <c r="VD75" s="143"/>
      <c r="VE75" s="143"/>
      <c r="VF75" s="143"/>
      <c r="VG75" s="143"/>
      <c r="VH75" s="143"/>
      <c r="VI75" s="143"/>
      <c r="VJ75" s="143"/>
      <c r="VK75" s="143"/>
      <c r="VL75" s="143"/>
      <c r="VM75" s="143"/>
      <c r="VN75" s="143"/>
      <c r="VO75" s="143"/>
      <c r="VP75" s="143"/>
      <c r="VQ75" s="143"/>
      <c r="VR75" s="143"/>
      <c r="VS75" s="143"/>
      <c r="VT75" s="143"/>
      <c r="VU75" s="143"/>
      <c r="VV75" s="143"/>
      <c r="VW75" s="143"/>
      <c r="VX75" s="143"/>
      <c r="VY75" s="143"/>
      <c r="VZ75" s="143"/>
      <c r="WA75" s="143"/>
      <c r="WB75" s="143"/>
      <c r="WC75" s="143"/>
      <c r="WD75" s="143"/>
      <c r="WE75" s="143"/>
      <c r="WF75" s="143"/>
      <c r="WG75" s="143"/>
      <c r="WH75" s="143"/>
      <c r="WI75" s="143"/>
      <c r="WJ75" s="143"/>
      <c r="WK75" s="143"/>
      <c r="WL75" s="143"/>
      <c r="WM75" s="143"/>
      <c r="WN75" s="143"/>
      <c r="WO75" s="143"/>
      <c r="WP75" s="143"/>
      <c r="WQ75" s="143"/>
      <c r="WR75" s="143"/>
      <c r="WS75" s="143"/>
      <c r="WT75" s="143"/>
      <c r="WU75" s="143"/>
      <c r="WV75" s="143"/>
      <c r="WW75" s="143"/>
      <c r="WX75" s="143"/>
      <c r="WY75" s="143"/>
      <c r="WZ75" s="143"/>
      <c r="XA75" s="143"/>
      <c r="XB75" s="143"/>
      <c r="XC75" s="143"/>
      <c r="XD75" s="143"/>
      <c r="XE75" s="143"/>
      <c r="XF75" s="143"/>
      <c r="XG75" s="143"/>
      <c r="XH75" s="143"/>
      <c r="XI75" s="143"/>
      <c r="XJ75" s="143"/>
      <c r="XK75" s="143"/>
      <c r="XL75" s="143"/>
      <c r="XM75" s="143"/>
      <c r="XN75" s="143"/>
      <c r="XO75" s="143"/>
      <c r="XP75" s="143"/>
      <c r="XQ75" s="143"/>
      <c r="XR75" s="143"/>
      <c r="XS75" s="143"/>
      <c r="XT75" s="143"/>
      <c r="XU75" s="143"/>
      <c r="XV75" s="143"/>
      <c r="XW75" s="143"/>
      <c r="XX75" s="143"/>
      <c r="XY75" s="143"/>
      <c r="XZ75" s="143"/>
      <c r="YA75" s="143"/>
      <c r="YB75" s="143"/>
      <c r="YC75" s="143"/>
      <c r="YD75" s="143"/>
      <c r="YE75" s="143"/>
      <c r="YF75" s="143"/>
      <c r="YG75" s="143"/>
      <c r="YH75" s="143"/>
      <c r="YI75" s="143"/>
      <c r="YJ75" s="143"/>
      <c r="YK75" s="143"/>
      <c r="YL75" s="143"/>
      <c r="YM75" s="143"/>
      <c r="YN75" s="143"/>
      <c r="YO75" s="143"/>
      <c r="YP75" s="143"/>
      <c r="YQ75" s="143"/>
      <c r="YR75" s="143"/>
      <c r="YS75" s="143"/>
      <c r="YT75" s="143"/>
      <c r="YU75" s="143"/>
      <c r="YV75" s="143"/>
      <c r="YW75" s="143"/>
      <c r="YX75" s="143"/>
      <c r="YY75" s="143"/>
      <c r="YZ75" s="143"/>
      <c r="ZA75" s="143"/>
      <c r="ZB75" s="143"/>
      <c r="ZC75" s="143"/>
      <c r="ZD75" s="143"/>
      <c r="ZE75" s="143"/>
      <c r="ZF75" s="143"/>
      <c r="ZG75" s="143"/>
      <c r="ZH75" s="143"/>
      <c r="ZI75" s="143"/>
      <c r="ZJ75" s="143"/>
      <c r="ZK75" s="143"/>
      <c r="ZL75" s="143"/>
      <c r="ZM75" s="143"/>
      <c r="ZN75" s="143"/>
      <c r="ZO75" s="143"/>
      <c r="ZP75" s="143"/>
      <c r="ZQ75" s="143"/>
      <c r="ZR75" s="143"/>
      <c r="ZS75" s="143"/>
      <c r="ZT75" s="143"/>
      <c r="ZU75" s="143"/>
      <c r="ZV75" s="143"/>
      <c r="ZW75" s="143"/>
      <c r="ZX75" s="143"/>
      <c r="ZY75" s="143"/>
      <c r="ZZ75" s="143"/>
      <c r="AAA75" s="143"/>
      <c r="AAB75" s="143"/>
      <c r="AAC75" s="143"/>
      <c r="AAD75" s="143"/>
      <c r="AAE75" s="143"/>
      <c r="AAF75" s="143"/>
      <c r="AAG75" s="143"/>
      <c r="AAH75" s="143"/>
      <c r="AAI75" s="143"/>
      <c r="AAJ75" s="143"/>
      <c r="AAK75" s="143"/>
      <c r="AAL75" s="143"/>
      <c r="AAM75" s="143"/>
      <c r="AAN75" s="143"/>
      <c r="AAO75" s="143"/>
      <c r="AAP75" s="143"/>
      <c r="AAQ75" s="143"/>
      <c r="AAR75" s="143"/>
      <c r="AAS75" s="143"/>
      <c r="AAT75" s="143"/>
      <c r="AAU75" s="143"/>
      <c r="AAV75" s="143"/>
      <c r="AAW75" s="143"/>
      <c r="AAX75" s="143"/>
      <c r="AAY75" s="143"/>
      <c r="AAZ75" s="143"/>
      <c r="ABA75" s="143"/>
      <c r="ABB75" s="143"/>
      <c r="ABC75" s="143"/>
      <c r="ABD75" s="143"/>
      <c r="ABE75" s="143"/>
      <c r="ABF75" s="143"/>
      <c r="ABG75" s="143"/>
      <c r="ABH75" s="143"/>
      <c r="ABI75" s="143"/>
      <c r="ABJ75" s="143"/>
      <c r="ABK75" s="143"/>
      <c r="ABL75" s="143"/>
      <c r="ABM75" s="143"/>
      <c r="ABN75" s="143"/>
      <c r="ABO75" s="143"/>
      <c r="ABP75" s="143"/>
      <c r="ABQ75" s="143"/>
      <c r="ABR75" s="143"/>
      <c r="ABS75" s="143"/>
      <c r="ABT75" s="143"/>
      <c r="ABU75" s="143"/>
      <c r="ABV75" s="143"/>
      <c r="ABW75" s="143"/>
      <c r="ABX75" s="143"/>
      <c r="ABY75" s="143"/>
      <c r="ABZ75" s="143"/>
      <c r="ACA75" s="143"/>
      <c r="ACB75" s="143"/>
      <c r="ACC75" s="143"/>
      <c r="ACD75" s="143"/>
      <c r="ACE75" s="143"/>
      <c r="ACF75" s="143"/>
      <c r="ACG75" s="143"/>
      <c r="ACH75" s="143"/>
      <c r="ACI75" s="143"/>
      <c r="ACJ75" s="143"/>
      <c r="ACK75" s="143"/>
      <c r="ACL75" s="143"/>
      <c r="ACM75" s="143"/>
      <c r="ACN75" s="143"/>
      <c r="ACO75" s="143"/>
      <c r="ACP75" s="143"/>
      <c r="ACQ75" s="143"/>
      <c r="ACR75" s="143"/>
      <c r="ACS75" s="143"/>
      <c r="ACT75" s="143"/>
      <c r="ACU75" s="143"/>
      <c r="ACV75" s="143"/>
      <c r="ACW75" s="143"/>
      <c r="ACX75" s="143"/>
      <c r="ACY75" s="143"/>
      <c r="ACZ75" s="143"/>
      <c r="ADA75" s="143"/>
      <c r="ADB75" s="143"/>
      <c r="ADC75" s="143"/>
      <c r="ADD75" s="143"/>
      <c r="ADE75" s="143"/>
      <c r="ADF75" s="143"/>
      <c r="ADG75" s="143"/>
      <c r="ADH75" s="143"/>
      <c r="ADI75" s="143"/>
      <c r="ADJ75" s="143"/>
      <c r="ADK75" s="143"/>
      <c r="ADL75" s="143"/>
      <c r="ADM75" s="143"/>
      <c r="ADN75" s="143"/>
      <c r="ADO75" s="143"/>
      <c r="ADP75" s="143"/>
      <c r="ADQ75" s="143"/>
      <c r="ADR75" s="143"/>
      <c r="ADS75" s="143"/>
      <c r="ADT75" s="143"/>
      <c r="ADU75" s="143"/>
      <c r="ADV75" s="143"/>
      <c r="ADW75" s="143"/>
      <c r="ADX75" s="143"/>
      <c r="ADY75" s="143"/>
      <c r="ADZ75" s="143"/>
      <c r="AEA75" s="143"/>
      <c r="AEB75" s="143"/>
      <c r="AEC75" s="143"/>
      <c r="AED75" s="143"/>
      <c r="AEE75" s="143"/>
      <c r="AEF75" s="143"/>
      <c r="AEG75" s="143"/>
      <c r="AEH75" s="143"/>
      <c r="AEI75" s="143"/>
      <c r="AEJ75" s="143"/>
      <c r="AEK75" s="143"/>
      <c r="AEL75" s="143"/>
      <c r="AEM75" s="143"/>
      <c r="AEN75" s="143"/>
      <c r="AEO75" s="143"/>
      <c r="AEP75" s="143"/>
      <c r="AEQ75" s="143"/>
      <c r="AER75" s="143"/>
      <c r="AES75" s="143"/>
      <c r="AET75" s="143"/>
      <c r="AEU75" s="143"/>
      <c r="AEV75" s="143"/>
      <c r="AEW75" s="143"/>
      <c r="AEX75" s="143"/>
      <c r="AEY75" s="143"/>
      <c r="AEZ75" s="143"/>
      <c r="AFA75" s="143"/>
      <c r="AFB75" s="143"/>
      <c r="AFC75" s="143"/>
      <c r="AFD75" s="143"/>
      <c r="AFE75" s="143"/>
      <c r="AFF75" s="143"/>
      <c r="AFG75" s="143"/>
      <c r="AFH75" s="143"/>
      <c r="AFI75" s="143"/>
      <c r="AFJ75" s="143"/>
      <c r="AFK75" s="143"/>
      <c r="AFL75" s="143"/>
      <c r="AFM75" s="143"/>
      <c r="AFN75" s="143"/>
      <c r="AFO75" s="143"/>
      <c r="AFP75" s="143"/>
      <c r="AFQ75" s="143"/>
      <c r="AFR75" s="143"/>
      <c r="AFS75" s="143"/>
      <c r="AFT75" s="143"/>
      <c r="AFU75" s="143"/>
      <c r="AFV75" s="143"/>
      <c r="AFW75" s="143"/>
      <c r="AFX75" s="143"/>
      <c r="AFY75" s="143"/>
      <c r="AFZ75" s="143"/>
      <c r="AGA75" s="143"/>
      <c r="AGB75" s="143"/>
      <c r="AGC75" s="143"/>
      <c r="AGD75" s="143"/>
      <c r="AGE75" s="143"/>
      <c r="AGF75" s="143"/>
      <c r="AGG75" s="143"/>
      <c r="AGH75" s="143"/>
      <c r="AGI75" s="143"/>
      <c r="AGJ75" s="143"/>
      <c r="AGK75" s="143"/>
      <c r="AGL75" s="143"/>
      <c r="AGM75" s="143"/>
      <c r="AGN75" s="143"/>
      <c r="AGO75" s="143"/>
      <c r="AGP75" s="143"/>
      <c r="AGQ75" s="143"/>
      <c r="AGR75" s="143"/>
      <c r="AGS75" s="143"/>
      <c r="AGT75" s="143"/>
      <c r="AGU75" s="143"/>
      <c r="AGV75" s="143"/>
      <c r="AGW75" s="143"/>
      <c r="AGX75" s="143"/>
      <c r="AGY75" s="143"/>
      <c r="AGZ75" s="143"/>
      <c r="AHA75" s="143"/>
      <c r="AHB75" s="143"/>
      <c r="AHC75" s="143"/>
      <c r="AHD75" s="143"/>
      <c r="AHE75" s="143"/>
      <c r="AHF75" s="143"/>
      <c r="AHG75" s="143"/>
      <c r="AHH75" s="143"/>
      <c r="AHI75" s="143"/>
      <c r="AHJ75" s="143"/>
      <c r="AHK75" s="143"/>
      <c r="AHL75" s="143"/>
      <c r="AHM75" s="143"/>
      <c r="AHN75" s="143"/>
      <c r="AHO75" s="143"/>
      <c r="AHP75" s="143"/>
      <c r="AHQ75" s="143"/>
      <c r="AHR75" s="143"/>
      <c r="AHS75" s="143"/>
      <c r="AHT75" s="143"/>
      <c r="AHU75" s="143"/>
      <c r="AHV75" s="143"/>
      <c r="AHW75" s="143"/>
      <c r="AHX75" s="143"/>
      <c r="AHY75" s="143"/>
      <c r="AHZ75" s="143"/>
      <c r="AIA75" s="143"/>
      <c r="AIB75" s="143"/>
      <c r="AIC75" s="143"/>
      <c r="AID75" s="143"/>
      <c r="AIE75" s="143"/>
      <c r="AIF75" s="143"/>
      <c r="AIG75" s="143"/>
      <c r="AIH75" s="143"/>
      <c r="AII75" s="143"/>
      <c r="AIJ75" s="143"/>
      <c r="AIK75" s="143"/>
      <c r="AIL75" s="143"/>
      <c r="AIM75" s="143"/>
      <c r="AIN75" s="143"/>
      <c r="AIO75" s="143"/>
      <c r="AIP75" s="143"/>
      <c r="AIQ75" s="143"/>
      <c r="AIR75" s="143"/>
      <c r="AIS75" s="143"/>
      <c r="AIT75" s="143"/>
      <c r="AIU75" s="143"/>
      <c r="AIV75" s="143"/>
      <c r="AIW75" s="143"/>
      <c r="AIX75" s="143"/>
      <c r="AIY75" s="143"/>
      <c r="AIZ75" s="143"/>
      <c r="AJA75" s="143"/>
      <c r="AJB75" s="143"/>
      <c r="AJC75" s="143"/>
      <c r="AJD75" s="143"/>
      <c r="AJE75" s="143"/>
      <c r="AJF75" s="143"/>
      <c r="AJG75" s="143"/>
      <c r="AJH75" s="143"/>
      <c r="AJI75" s="143"/>
      <c r="AJJ75" s="143"/>
      <c r="AJK75" s="143"/>
      <c r="AJL75" s="143"/>
      <c r="AJM75" s="143"/>
      <c r="AJN75" s="143"/>
      <c r="AJO75" s="143"/>
      <c r="AJP75" s="143"/>
      <c r="AJQ75" s="143"/>
      <c r="AJR75" s="143"/>
      <c r="AJS75" s="143"/>
      <c r="AJT75" s="143"/>
      <c r="AJU75" s="143"/>
      <c r="AJV75" s="143"/>
      <c r="AJW75" s="143"/>
      <c r="AJX75" s="143"/>
      <c r="AJY75" s="143"/>
      <c r="AJZ75" s="143"/>
      <c r="AKA75" s="143"/>
      <c r="AKB75" s="143"/>
      <c r="AKC75" s="143"/>
      <c r="AKD75" s="143"/>
      <c r="AKE75" s="143"/>
      <c r="AKF75" s="143"/>
      <c r="AKG75" s="143"/>
      <c r="AKH75" s="143"/>
      <c r="AKI75" s="143"/>
      <c r="AKJ75" s="143"/>
      <c r="AKK75" s="143"/>
      <c r="AKL75" s="143"/>
      <c r="AKM75" s="143"/>
      <c r="AKN75" s="143"/>
      <c r="AKO75" s="143"/>
      <c r="AKP75" s="143"/>
      <c r="AKQ75" s="143"/>
      <c r="AKR75" s="143"/>
      <c r="AKS75" s="143"/>
      <c r="AKT75" s="143"/>
      <c r="AKU75" s="143"/>
      <c r="AKV75" s="143"/>
      <c r="AKW75" s="143"/>
      <c r="AKX75" s="143"/>
      <c r="AKY75" s="143"/>
      <c r="AKZ75" s="143"/>
      <c r="ALA75" s="143"/>
      <c r="ALB75" s="143"/>
      <c r="ALC75" s="143"/>
      <c r="ALD75" s="143"/>
      <c r="ALE75" s="143"/>
      <c r="ALF75" s="143"/>
      <c r="ALG75" s="143"/>
      <c r="ALH75" s="143"/>
      <c r="ALI75" s="143"/>
      <c r="ALJ75" s="143"/>
      <c r="ALK75" s="143"/>
      <c r="ALL75" s="143"/>
      <c r="ALM75" s="143"/>
      <c r="ALN75" s="143"/>
      <c r="ALO75" s="143"/>
      <c r="ALP75" s="143"/>
      <c r="ALQ75" s="143"/>
      <c r="ALR75" s="143"/>
      <c r="ALS75" s="143"/>
      <c r="ALT75" s="143"/>
      <c r="ALU75" s="143"/>
      <c r="ALV75" s="143"/>
      <c r="ALW75" s="143"/>
      <c r="ALX75" s="143"/>
      <c r="ALY75" s="143"/>
      <c r="ALZ75" s="143"/>
      <c r="AMA75" s="143"/>
      <c r="AMB75" s="143"/>
      <c r="AMC75" s="143"/>
      <c r="AMD75" s="143"/>
      <c r="AME75" s="143"/>
      <c r="AMF75" s="143"/>
      <c r="AMG75" s="143"/>
      <c r="AMH75" s="143"/>
      <c r="AMI75" s="143"/>
      <c r="AMJ75" s="143"/>
      <c r="AMK75" s="143"/>
    </row>
    <row r="76" spans="1:1025" s="21" customFormat="1" ht="36.6" customHeight="1">
      <c r="A76" s="17"/>
      <c r="B76" s="46" t="s">
        <v>115</v>
      </c>
      <c r="C76" s="46" t="s">
        <v>116</v>
      </c>
      <c r="D76" s="46" t="s">
        <v>117</v>
      </c>
      <c r="E76" s="47" t="s">
        <v>118</v>
      </c>
      <c r="F76" s="48">
        <f>G76</f>
        <v>1500000</v>
      </c>
      <c r="G76" s="100">
        <f>200000+1300000</f>
        <v>1500000</v>
      </c>
      <c r="H76" s="48">
        <v>0</v>
      </c>
      <c r="I76" s="48">
        <v>0</v>
      </c>
      <c r="J76" s="49">
        <v>0</v>
      </c>
      <c r="K76" s="48">
        <v>0</v>
      </c>
      <c r="L76" s="160">
        <v>0</v>
      </c>
      <c r="M76" s="48">
        <v>0</v>
      </c>
      <c r="N76" s="48">
        <v>0</v>
      </c>
      <c r="O76" s="48">
        <v>0</v>
      </c>
      <c r="P76" s="48">
        <v>0</v>
      </c>
      <c r="Q76" s="50">
        <f>F76+K76</f>
        <v>1500000</v>
      </c>
      <c r="R76" s="17"/>
    </row>
    <row r="77" spans="1:1025" s="61" customFormat="1" ht="36.6" customHeight="1">
      <c r="A77" s="56"/>
      <c r="B77" s="184" t="s">
        <v>173</v>
      </c>
      <c r="C77" s="158" t="s">
        <v>169</v>
      </c>
      <c r="D77" s="184" t="s">
        <v>121</v>
      </c>
      <c r="E77" s="152" t="s">
        <v>148</v>
      </c>
      <c r="F77" s="153">
        <f>G77</f>
        <v>37000</v>
      </c>
      <c r="G77" s="121">
        <v>37000</v>
      </c>
      <c r="H77" s="153">
        <v>0</v>
      </c>
      <c r="I77" s="153">
        <v>0</v>
      </c>
      <c r="J77" s="49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4">
        <f>F77+K77</f>
        <v>37000</v>
      </c>
      <c r="R77" s="56"/>
    </row>
    <row r="78" spans="1:1025" s="21" customFormat="1" ht="45.95" customHeight="1">
      <c r="A78" s="17"/>
      <c r="B78" s="46" t="s">
        <v>119</v>
      </c>
      <c r="C78" s="46" t="s">
        <v>120</v>
      </c>
      <c r="D78" s="46" t="s">
        <v>121</v>
      </c>
      <c r="E78" s="111" t="s">
        <v>122</v>
      </c>
      <c r="F78" s="48">
        <f>G78</f>
        <v>0</v>
      </c>
      <c r="G78" s="48">
        <v>0</v>
      </c>
      <c r="H78" s="48">
        <v>0</v>
      </c>
      <c r="I78" s="48">
        <v>0</v>
      </c>
      <c r="J78" s="49">
        <v>0</v>
      </c>
      <c r="K78" s="48">
        <f>M78</f>
        <v>7000</v>
      </c>
      <c r="L78" s="48">
        <v>0</v>
      </c>
      <c r="M78" s="100">
        <v>7000</v>
      </c>
      <c r="N78" s="48">
        <v>0</v>
      </c>
      <c r="O78" s="48">
        <v>0</v>
      </c>
      <c r="P78" s="48">
        <v>0</v>
      </c>
      <c r="Q78" s="50">
        <f>F78+K78</f>
        <v>7000</v>
      </c>
      <c r="R78" s="17"/>
    </row>
    <row r="79" spans="1:1025" s="21" customFormat="1" ht="20.25" customHeight="1">
      <c r="A79" s="17"/>
      <c r="B79" s="101"/>
      <c r="C79" s="101" t="s">
        <v>174</v>
      </c>
      <c r="D79" s="101"/>
      <c r="E79" s="178" t="s">
        <v>164</v>
      </c>
      <c r="F79" s="36">
        <f>SUM(F80:F82)</f>
        <v>757529</v>
      </c>
      <c r="G79" s="147">
        <f t="shared" ref="G79:S79" si="20">SUM(G80:G82)</f>
        <v>757529</v>
      </c>
      <c r="H79" s="147">
        <f t="shared" si="20"/>
        <v>0</v>
      </c>
      <c r="I79" s="147">
        <f t="shared" si="20"/>
        <v>40967</v>
      </c>
      <c r="J79" s="147">
        <f t="shared" si="20"/>
        <v>0</v>
      </c>
      <c r="K79" s="147">
        <f t="shared" si="20"/>
        <v>15000</v>
      </c>
      <c r="L79" s="147">
        <f t="shared" si="20"/>
        <v>0</v>
      </c>
      <c r="M79" s="147">
        <f t="shared" si="20"/>
        <v>15000</v>
      </c>
      <c r="N79" s="147">
        <f t="shared" si="20"/>
        <v>0</v>
      </c>
      <c r="O79" s="147">
        <f t="shared" si="20"/>
        <v>0</v>
      </c>
      <c r="P79" s="147">
        <f t="shared" si="20"/>
        <v>0</v>
      </c>
      <c r="Q79" s="147">
        <f t="shared" si="20"/>
        <v>772529</v>
      </c>
      <c r="R79" s="147">
        <f t="shared" si="20"/>
        <v>0</v>
      </c>
      <c r="S79" s="147">
        <f t="shared" si="20"/>
        <v>0</v>
      </c>
    </row>
    <row r="80" spans="1:1025" s="21" customFormat="1" ht="21.75" customHeight="1">
      <c r="A80" s="17"/>
      <c r="B80" s="46" t="s">
        <v>153</v>
      </c>
      <c r="C80" s="46" t="s">
        <v>154</v>
      </c>
      <c r="D80" s="176" t="s">
        <v>160</v>
      </c>
      <c r="E80" s="177" t="s">
        <v>161</v>
      </c>
      <c r="F80" s="48">
        <f>G80</f>
        <v>507500</v>
      </c>
      <c r="G80" s="100">
        <v>507500</v>
      </c>
      <c r="H80" s="153">
        <v>0</v>
      </c>
      <c r="I80" s="153">
        <v>0</v>
      </c>
      <c r="J80" s="49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50">
        <f>F80+K80</f>
        <v>507500</v>
      </c>
      <c r="R80" s="17"/>
    </row>
    <row r="81" spans="1:19" s="21" customFormat="1" ht="21.75" customHeight="1">
      <c r="A81" s="17"/>
      <c r="B81" s="46" t="s">
        <v>123</v>
      </c>
      <c r="C81" s="46" t="s">
        <v>124</v>
      </c>
      <c r="D81" s="46" t="s">
        <v>125</v>
      </c>
      <c r="E81" s="47" t="s">
        <v>126</v>
      </c>
      <c r="F81" s="48">
        <f>G81</f>
        <v>250029</v>
      </c>
      <c r="G81" s="100">
        <f>30029+220000</f>
        <v>250029</v>
      </c>
      <c r="H81" s="48">
        <v>0</v>
      </c>
      <c r="I81" s="100">
        <f>10000+10967+20000</f>
        <v>40967</v>
      </c>
      <c r="J81" s="49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50">
        <f>F81+K81</f>
        <v>250029</v>
      </c>
      <c r="R81" s="17"/>
    </row>
    <row r="82" spans="1:19" s="21" customFormat="1" ht="28.5" customHeight="1">
      <c r="A82" s="17"/>
      <c r="B82" s="46" t="s">
        <v>127</v>
      </c>
      <c r="C82" s="46" t="s">
        <v>128</v>
      </c>
      <c r="D82" s="46" t="s">
        <v>129</v>
      </c>
      <c r="E82" s="47" t="s">
        <v>130</v>
      </c>
      <c r="F82" s="48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f>M82</f>
        <v>15000</v>
      </c>
      <c r="L82" s="48">
        <v>0</v>
      </c>
      <c r="M82" s="100">
        <v>15000</v>
      </c>
      <c r="N82" s="48">
        <v>0</v>
      </c>
      <c r="O82" s="153">
        <v>0</v>
      </c>
      <c r="P82" s="153">
        <v>0</v>
      </c>
      <c r="Q82" s="154">
        <f>F82+K82</f>
        <v>15000</v>
      </c>
      <c r="R82" s="17"/>
    </row>
    <row r="83" spans="1:19" s="21" customFormat="1" ht="21.75" hidden="1" customHeight="1">
      <c r="A83" s="17"/>
      <c r="B83" s="101"/>
      <c r="C83" s="101"/>
      <c r="D83" s="101"/>
      <c r="E83" s="35"/>
      <c r="F83" s="36"/>
      <c r="G83" s="36"/>
      <c r="H83" s="36"/>
      <c r="I83" s="36"/>
      <c r="J83" s="36"/>
      <c r="K83" s="79"/>
      <c r="L83" s="79"/>
      <c r="M83" s="79"/>
      <c r="N83" s="79"/>
      <c r="O83" s="79"/>
      <c r="P83" s="79"/>
      <c r="Q83" s="50"/>
      <c r="R83" s="17"/>
    </row>
    <row r="84" spans="1:19" s="118" customFormat="1" ht="18.75" hidden="1" customHeight="1">
      <c r="A84" s="112"/>
      <c r="B84" s="102"/>
      <c r="C84" s="103"/>
      <c r="D84" s="102"/>
      <c r="E84" s="113"/>
      <c r="F84" s="114"/>
      <c r="G84" s="115"/>
      <c r="H84" s="115"/>
      <c r="I84" s="115"/>
      <c r="J84" s="116"/>
      <c r="K84" s="115"/>
      <c r="L84" s="115"/>
      <c r="M84" s="115"/>
      <c r="N84" s="115"/>
      <c r="O84" s="115"/>
      <c r="P84" s="115"/>
      <c r="Q84" s="117"/>
      <c r="R84" s="112"/>
    </row>
    <row r="85" spans="1:19" s="32" customFormat="1" ht="30" customHeight="1">
      <c r="A85" s="26"/>
      <c r="B85" s="27" t="s">
        <v>136</v>
      </c>
      <c r="C85" s="28"/>
      <c r="D85" s="29"/>
      <c r="E85" s="30" t="s">
        <v>137</v>
      </c>
      <c r="F85" s="31">
        <f>F86</f>
        <v>4971960</v>
      </c>
      <c r="G85" s="31">
        <f t="shared" ref="G85:Q85" si="21">G86</f>
        <v>3971960</v>
      </c>
      <c r="H85" s="31">
        <f t="shared" si="21"/>
        <v>600000</v>
      </c>
      <c r="I85" s="31">
        <f t="shared" si="21"/>
        <v>26219</v>
      </c>
      <c r="J85" s="31">
        <f t="shared" si="21"/>
        <v>0</v>
      </c>
      <c r="K85" s="31">
        <f t="shared" si="21"/>
        <v>700000</v>
      </c>
      <c r="L85" s="31">
        <f t="shared" si="21"/>
        <v>700000</v>
      </c>
      <c r="M85" s="31">
        <f t="shared" si="21"/>
        <v>0</v>
      </c>
      <c r="N85" s="31">
        <f t="shared" si="21"/>
        <v>0</v>
      </c>
      <c r="O85" s="31">
        <f t="shared" si="21"/>
        <v>0</v>
      </c>
      <c r="P85" s="31">
        <f t="shared" si="21"/>
        <v>700000</v>
      </c>
      <c r="Q85" s="31">
        <f t="shared" si="21"/>
        <v>5671960</v>
      </c>
      <c r="R85" s="31">
        <f t="shared" ref="R85:S85" si="22">R86</f>
        <v>0</v>
      </c>
      <c r="S85" s="31">
        <f t="shared" si="22"/>
        <v>0</v>
      </c>
    </row>
    <row r="86" spans="1:19" s="21" customFormat="1" ht="25.5" customHeight="1">
      <c r="A86" s="17"/>
      <c r="B86" s="33" t="s">
        <v>138</v>
      </c>
      <c r="C86" s="34"/>
      <c r="D86" s="19"/>
      <c r="E86" s="35" t="s">
        <v>137</v>
      </c>
      <c r="F86" s="36">
        <f>F87+F95+F89</f>
        <v>4971960</v>
      </c>
      <c r="G86" s="36">
        <f t="shared" ref="G86:P86" si="23">G87+G95</f>
        <v>3971960</v>
      </c>
      <c r="H86" s="36">
        <f t="shared" si="23"/>
        <v>600000</v>
      </c>
      <c r="I86" s="36">
        <f t="shared" si="23"/>
        <v>26219</v>
      </c>
      <c r="J86" s="36">
        <f t="shared" si="23"/>
        <v>0</v>
      </c>
      <c r="K86" s="36">
        <f t="shared" si="23"/>
        <v>700000</v>
      </c>
      <c r="L86" s="36">
        <f t="shared" si="23"/>
        <v>700000</v>
      </c>
      <c r="M86" s="36">
        <f t="shared" si="23"/>
        <v>0</v>
      </c>
      <c r="N86" s="36">
        <f t="shared" si="23"/>
        <v>0</v>
      </c>
      <c r="O86" s="36">
        <f t="shared" si="23"/>
        <v>0</v>
      </c>
      <c r="P86" s="36">
        <f t="shared" si="23"/>
        <v>700000</v>
      </c>
      <c r="Q86" s="36">
        <f>K86+F86</f>
        <v>5671960</v>
      </c>
      <c r="R86" s="17"/>
    </row>
    <row r="87" spans="1:19" s="21" customFormat="1" ht="15.75" customHeight="1">
      <c r="A87" s="17"/>
      <c r="B87" s="33"/>
      <c r="C87" s="33" t="s">
        <v>27</v>
      </c>
      <c r="D87" s="19"/>
      <c r="E87" s="35" t="s">
        <v>28</v>
      </c>
      <c r="F87" s="36">
        <f t="shared" ref="F87:P87" si="24">F88</f>
        <v>800000</v>
      </c>
      <c r="G87" s="36">
        <f t="shared" si="24"/>
        <v>800000</v>
      </c>
      <c r="H87" s="36">
        <f t="shared" si="24"/>
        <v>600000</v>
      </c>
      <c r="I87" s="36">
        <f t="shared" si="24"/>
        <v>26219</v>
      </c>
      <c r="J87" s="36">
        <f t="shared" si="24"/>
        <v>0</v>
      </c>
      <c r="K87" s="36">
        <f t="shared" si="24"/>
        <v>0</v>
      </c>
      <c r="L87" s="36">
        <f t="shared" si="24"/>
        <v>0</v>
      </c>
      <c r="M87" s="36">
        <f t="shared" si="24"/>
        <v>0</v>
      </c>
      <c r="N87" s="36">
        <f t="shared" si="24"/>
        <v>0</v>
      </c>
      <c r="O87" s="36">
        <f t="shared" si="24"/>
        <v>0</v>
      </c>
      <c r="P87" s="36">
        <f t="shared" si="24"/>
        <v>0</v>
      </c>
      <c r="Q87" s="109">
        <f>F87+K87</f>
        <v>800000</v>
      </c>
      <c r="R87" s="17"/>
    </row>
    <row r="88" spans="1:19" s="84" customFormat="1" ht="45" customHeight="1">
      <c r="A88" s="80"/>
      <c r="B88" s="81">
        <v>3710160</v>
      </c>
      <c r="C88" s="81" t="s">
        <v>30</v>
      </c>
      <c r="D88" s="81" t="s">
        <v>31</v>
      </c>
      <c r="E88" s="119" t="s">
        <v>32</v>
      </c>
      <c r="F88" s="120">
        <f>G88</f>
        <v>800000</v>
      </c>
      <c r="G88" s="121">
        <v>800000</v>
      </c>
      <c r="H88" s="121">
        <v>600000</v>
      </c>
      <c r="I88" s="122">
        <f>15000+11219</f>
        <v>26219</v>
      </c>
      <c r="J88" s="120">
        <v>0</v>
      </c>
      <c r="K88" s="120">
        <f>M88</f>
        <v>0</v>
      </c>
      <c r="L88" s="120">
        <v>0</v>
      </c>
      <c r="M88" s="123">
        <v>0</v>
      </c>
      <c r="N88" s="120">
        <v>0</v>
      </c>
      <c r="O88" s="120">
        <v>0</v>
      </c>
      <c r="P88" s="120">
        <v>0</v>
      </c>
      <c r="Q88" s="120">
        <f>K88+F88</f>
        <v>800000</v>
      </c>
      <c r="R88" s="80"/>
    </row>
    <row r="89" spans="1:19" s="21" customFormat="1" ht="21.75" customHeight="1">
      <c r="A89" s="144"/>
      <c r="B89" s="163"/>
      <c r="C89" s="163" t="s">
        <v>131</v>
      </c>
      <c r="D89" s="163"/>
      <c r="E89" s="146" t="s">
        <v>132</v>
      </c>
      <c r="F89" s="147">
        <f t="shared" ref="F89:P89" si="25">F90</f>
        <v>1000000</v>
      </c>
      <c r="G89" s="147">
        <f t="shared" si="25"/>
        <v>0</v>
      </c>
      <c r="H89" s="147">
        <f t="shared" si="25"/>
        <v>0</v>
      </c>
      <c r="I89" s="147">
        <f t="shared" si="25"/>
        <v>0</v>
      </c>
      <c r="J89" s="147">
        <f t="shared" si="25"/>
        <v>0</v>
      </c>
      <c r="K89" s="161">
        <f t="shared" si="25"/>
        <v>0</v>
      </c>
      <c r="L89" s="161">
        <f t="shared" si="25"/>
        <v>0</v>
      </c>
      <c r="M89" s="161">
        <f t="shared" si="25"/>
        <v>0</v>
      </c>
      <c r="N89" s="161">
        <f t="shared" si="25"/>
        <v>0</v>
      </c>
      <c r="O89" s="161">
        <f t="shared" si="25"/>
        <v>0</v>
      </c>
      <c r="P89" s="161">
        <f t="shared" si="25"/>
        <v>0</v>
      </c>
      <c r="Q89" s="109">
        <f>F89+K89</f>
        <v>1000000</v>
      </c>
      <c r="R89" s="144"/>
    </row>
    <row r="90" spans="1:19" s="84" customFormat="1" ht="18.75" customHeight="1">
      <c r="A90" s="80"/>
      <c r="B90" s="85" t="s">
        <v>133</v>
      </c>
      <c r="C90" s="139">
        <v>8700</v>
      </c>
      <c r="D90" s="85" t="s">
        <v>134</v>
      </c>
      <c r="E90" s="171" t="s">
        <v>135</v>
      </c>
      <c r="F90" s="121">
        <f>500000+500000</f>
        <v>1000000</v>
      </c>
      <c r="G90" s="164">
        <v>0</v>
      </c>
      <c r="H90" s="164">
        <v>0</v>
      </c>
      <c r="I90" s="164">
        <v>0</v>
      </c>
      <c r="J90" s="168">
        <v>0</v>
      </c>
      <c r="K90" s="164">
        <v>0</v>
      </c>
      <c r="L90" s="164">
        <v>0</v>
      </c>
      <c r="M90" s="164">
        <v>0</v>
      </c>
      <c r="N90" s="164">
        <v>0</v>
      </c>
      <c r="O90" s="164">
        <v>0</v>
      </c>
      <c r="P90" s="164">
        <v>0</v>
      </c>
      <c r="Q90" s="165">
        <f>F90+K90</f>
        <v>1000000</v>
      </c>
      <c r="R90" s="80"/>
    </row>
    <row r="91" spans="1:19" s="21" customFormat="1" ht="48.75" customHeight="1">
      <c r="A91" s="144"/>
      <c r="B91" s="196" t="s">
        <v>45</v>
      </c>
      <c r="C91" s="196" t="s">
        <v>46</v>
      </c>
      <c r="D91" s="196" t="s">
        <v>15</v>
      </c>
      <c r="E91" s="196" t="s">
        <v>47</v>
      </c>
      <c r="F91" s="197" t="s">
        <v>10</v>
      </c>
      <c r="G91" s="197"/>
      <c r="H91" s="197"/>
      <c r="I91" s="197"/>
      <c r="J91" s="197"/>
      <c r="K91" s="197" t="s">
        <v>3</v>
      </c>
      <c r="L91" s="197"/>
      <c r="M91" s="197"/>
      <c r="N91" s="197"/>
      <c r="O91" s="197"/>
      <c r="P91" s="197"/>
      <c r="Q91" s="197" t="s">
        <v>17</v>
      </c>
      <c r="R91" s="144"/>
    </row>
    <row r="92" spans="1:19" s="21" customFormat="1" ht="48.75" customHeight="1">
      <c r="A92" s="144"/>
      <c r="B92" s="196"/>
      <c r="C92" s="196"/>
      <c r="D92" s="196"/>
      <c r="E92" s="196"/>
      <c r="F92" s="197" t="s">
        <v>2</v>
      </c>
      <c r="G92" s="198" t="s">
        <v>18</v>
      </c>
      <c r="H92" s="196" t="s">
        <v>19</v>
      </c>
      <c r="I92" s="196"/>
      <c r="J92" s="198" t="s">
        <v>20</v>
      </c>
      <c r="K92" s="197" t="s">
        <v>2</v>
      </c>
      <c r="L92" s="198" t="s">
        <v>21</v>
      </c>
      <c r="M92" s="198" t="s">
        <v>18</v>
      </c>
      <c r="N92" s="196" t="s">
        <v>19</v>
      </c>
      <c r="O92" s="196"/>
      <c r="P92" s="198" t="s">
        <v>20</v>
      </c>
      <c r="Q92" s="197"/>
      <c r="R92" s="144"/>
    </row>
    <row r="93" spans="1:19" s="21" customFormat="1" ht="48.75" customHeight="1">
      <c r="A93" s="144"/>
      <c r="B93" s="196"/>
      <c r="C93" s="196"/>
      <c r="D93" s="196"/>
      <c r="E93" s="196"/>
      <c r="F93" s="197"/>
      <c r="G93" s="198"/>
      <c r="H93" s="172" t="s">
        <v>22</v>
      </c>
      <c r="I93" s="172" t="s">
        <v>23</v>
      </c>
      <c r="J93" s="198"/>
      <c r="K93" s="197"/>
      <c r="L93" s="198"/>
      <c r="M93" s="198"/>
      <c r="N93" s="172" t="s">
        <v>22</v>
      </c>
      <c r="O93" s="172" t="s">
        <v>23</v>
      </c>
      <c r="P93" s="198"/>
      <c r="Q93" s="197"/>
      <c r="R93" s="144"/>
    </row>
    <row r="94" spans="1:19" s="21" customFormat="1" ht="17.25" customHeight="1">
      <c r="A94" s="144"/>
      <c r="B94" s="172">
        <v>1</v>
      </c>
      <c r="C94" s="24">
        <v>2</v>
      </c>
      <c r="D94" s="24">
        <v>3</v>
      </c>
      <c r="E94" s="172">
        <v>4</v>
      </c>
      <c r="F94" s="173">
        <v>5</v>
      </c>
      <c r="G94" s="174">
        <v>6</v>
      </c>
      <c r="H94" s="172">
        <v>7</v>
      </c>
      <c r="I94" s="65">
        <v>8</v>
      </c>
      <c r="J94" s="66">
        <v>9</v>
      </c>
      <c r="K94" s="65">
        <v>10</v>
      </c>
      <c r="L94" s="67">
        <v>11</v>
      </c>
      <c r="M94" s="67">
        <v>12</v>
      </c>
      <c r="N94" s="65">
        <v>13</v>
      </c>
      <c r="O94" s="65">
        <v>14</v>
      </c>
      <c r="P94" s="67">
        <v>15</v>
      </c>
      <c r="Q94" s="175">
        <v>16</v>
      </c>
      <c r="R94" s="144"/>
    </row>
    <row r="95" spans="1:19" s="21" customFormat="1" ht="25.5" customHeight="1">
      <c r="A95" s="17"/>
      <c r="B95" s="124"/>
      <c r="C95" s="190">
        <v>9000</v>
      </c>
      <c r="D95" s="191"/>
      <c r="E95" s="192" t="s">
        <v>149</v>
      </c>
      <c r="F95" s="36">
        <f>SUM(F96:F97)</f>
        <v>3171960</v>
      </c>
      <c r="G95" s="147">
        <f t="shared" ref="G95:S95" si="26">SUM(G96:G97)</f>
        <v>3171960</v>
      </c>
      <c r="H95" s="147">
        <f t="shared" si="26"/>
        <v>0</v>
      </c>
      <c r="I95" s="147">
        <f t="shared" si="26"/>
        <v>0</v>
      </c>
      <c r="J95" s="147">
        <f t="shared" si="26"/>
        <v>0</v>
      </c>
      <c r="K95" s="147">
        <f>SUM(K96:K97)</f>
        <v>700000</v>
      </c>
      <c r="L95" s="147">
        <f t="shared" si="26"/>
        <v>700000</v>
      </c>
      <c r="M95" s="147">
        <f t="shared" si="26"/>
        <v>0</v>
      </c>
      <c r="N95" s="147">
        <f t="shared" si="26"/>
        <v>0</v>
      </c>
      <c r="O95" s="147">
        <f t="shared" si="26"/>
        <v>0</v>
      </c>
      <c r="P95" s="147">
        <f t="shared" si="26"/>
        <v>700000</v>
      </c>
      <c r="Q95" s="147">
        <f t="shared" si="26"/>
        <v>3871960</v>
      </c>
      <c r="R95" s="147">
        <f t="shared" si="26"/>
        <v>0</v>
      </c>
      <c r="S95" s="147">
        <f t="shared" si="26"/>
        <v>0</v>
      </c>
    </row>
    <row r="96" spans="1:19" s="129" customFormat="1" ht="25.5" customHeight="1">
      <c r="A96" s="125"/>
      <c r="B96" s="126">
        <v>3719770</v>
      </c>
      <c r="C96" s="126" t="s">
        <v>139</v>
      </c>
      <c r="D96" s="126" t="s">
        <v>140</v>
      </c>
      <c r="E96" s="127" t="s">
        <v>141</v>
      </c>
      <c r="F96" s="95">
        <f>G96</f>
        <v>2886960</v>
      </c>
      <c r="G96" s="39">
        <f>1386960+800000+700000</f>
        <v>2886960</v>
      </c>
      <c r="H96" s="95">
        <v>0</v>
      </c>
      <c r="I96" s="95">
        <v>0</v>
      </c>
      <c r="J96" s="95">
        <v>0</v>
      </c>
      <c r="K96" s="148">
        <f>L96</f>
        <v>700000</v>
      </c>
      <c r="L96" s="186">
        <v>700000</v>
      </c>
      <c r="M96" s="95">
        <v>0</v>
      </c>
      <c r="N96" s="95">
        <v>0</v>
      </c>
      <c r="O96" s="95">
        <v>0</v>
      </c>
      <c r="P96" s="95">
        <f>L96</f>
        <v>700000</v>
      </c>
      <c r="Q96" s="128">
        <f>F96+K96</f>
        <v>3586960</v>
      </c>
      <c r="R96" s="125"/>
    </row>
    <row r="97" spans="1:1025" s="142" customFormat="1" ht="33.75">
      <c r="A97" s="144"/>
      <c r="B97" s="158" t="s">
        <v>170</v>
      </c>
      <c r="C97" s="184">
        <v>9800</v>
      </c>
      <c r="D97" s="184" t="s">
        <v>140</v>
      </c>
      <c r="E97" s="111" t="s">
        <v>150</v>
      </c>
      <c r="F97" s="153">
        <f>G97</f>
        <v>285000</v>
      </c>
      <c r="G97" s="188">
        <f>285000</f>
        <v>285000</v>
      </c>
      <c r="H97" s="148">
        <v>0</v>
      </c>
      <c r="I97" s="148">
        <v>0</v>
      </c>
      <c r="J97" s="148">
        <v>0</v>
      </c>
      <c r="K97" s="148">
        <f>L97</f>
        <v>0</v>
      </c>
      <c r="L97" s="186">
        <v>0</v>
      </c>
      <c r="M97" s="187">
        <v>0</v>
      </c>
      <c r="N97" s="187">
        <v>0</v>
      </c>
      <c r="O97" s="187">
        <v>0</v>
      </c>
      <c r="P97" s="187">
        <f>L97</f>
        <v>0</v>
      </c>
      <c r="Q97" s="153">
        <f>F97+K97</f>
        <v>285000</v>
      </c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3"/>
      <c r="BG97" s="143"/>
      <c r="BH97" s="143"/>
      <c r="BI97" s="143"/>
      <c r="BJ97" s="143"/>
      <c r="BK97" s="143"/>
      <c r="BL97" s="143"/>
      <c r="BM97" s="143"/>
      <c r="BN97" s="143"/>
      <c r="BO97" s="143"/>
      <c r="BP97" s="143"/>
      <c r="BQ97" s="143"/>
      <c r="BR97" s="143"/>
      <c r="BS97" s="143"/>
      <c r="BT97" s="143"/>
      <c r="BU97" s="143"/>
      <c r="BV97" s="143"/>
      <c r="BW97" s="143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3"/>
      <c r="DC97" s="143"/>
      <c r="DD97" s="143"/>
      <c r="DE97" s="143"/>
      <c r="DF97" s="143"/>
      <c r="DG97" s="143"/>
      <c r="DH97" s="143"/>
      <c r="DI97" s="143"/>
      <c r="DJ97" s="143"/>
      <c r="DK97" s="143"/>
      <c r="DL97" s="143"/>
      <c r="DM97" s="143"/>
      <c r="DN97" s="143"/>
      <c r="DO97" s="143"/>
      <c r="DP97" s="143"/>
      <c r="DQ97" s="143"/>
      <c r="DR97" s="143"/>
      <c r="DS97" s="143"/>
      <c r="DT97" s="143"/>
      <c r="DU97" s="143"/>
      <c r="DV97" s="143"/>
      <c r="DW97" s="143"/>
      <c r="DX97" s="143"/>
      <c r="DY97" s="143"/>
      <c r="DZ97" s="143"/>
      <c r="EA97" s="143"/>
      <c r="EB97" s="143"/>
      <c r="EC97" s="143"/>
      <c r="ED97" s="143"/>
      <c r="EE97" s="143"/>
      <c r="EF97" s="143"/>
      <c r="EG97" s="143"/>
      <c r="EH97" s="143"/>
      <c r="EI97" s="143"/>
      <c r="EJ97" s="143"/>
      <c r="EK97" s="143"/>
      <c r="EL97" s="143"/>
      <c r="EM97" s="143"/>
      <c r="EN97" s="143"/>
      <c r="EO97" s="143"/>
      <c r="EP97" s="143"/>
      <c r="EQ97" s="143"/>
      <c r="ER97" s="143"/>
      <c r="ES97" s="143"/>
      <c r="ET97" s="143"/>
      <c r="EU97" s="143"/>
      <c r="EV97" s="143"/>
      <c r="EW97" s="143"/>
      <c r="EX97" s="143"/>
      <c r="EY97" s="143"/>
      <c r="EZ97" s="143"/>
      <c r="FA97" s="143"/>
      <c r="FB97" s="143"/>
      <c r="FC97" s="143"/>
      <c r="FD97" s="143"/>
      <c r="FE97" s="143"/>
      <c r="FF97" s="143"/>
      <c r="FG97" s="143"/>
      <c r="FH97" s="143"/>
      <c r="FI97" s="143"/>
      <c r="FJ97" s="143"/>
      <c r="FK97" s="143"/>
      <c r="FL97" s="143"/>
      <c r="FM97" s="143"/>
      <c r="FN97" s="143"/>
      <c r="FO97" s="143"/>
      <c r="FP97" s="143"/>
      <c r="FQ97" s="143"/>
      <c r="FR97" s="143"/>
      <c r="FS97" s="143"/>
      <c r="FT97" s="143"/>
      <c r="FU97" s="143"/>
      <c r="FV97" s="143"/>
      <c r="FW97" s="143"/>
      <c r="FX97" s="143"/>
      <c r="FY97" s="143"/>
      <c r="FZ97" s="143"/>
      <c r="GA97" s="143"/>
      <c r="GB97" s="143"/>
      <c r="GC97" s="143"/>
      <c r="GD97" s="143"/>
      <c r="GE97" s="143"/>
      <c r="GF97" s="143"/>
      <c r="GG97" s="143"/>
      <c r="GH97" s="143"/>
      <c r="GI97" s="143"/>
      <c r="GJ97" s="143"/>
      <c r="GK97" s="143"/>
      <c r="GL97" s="143"/>
      <c r="GM97" s="143"/>
      <c r="GN97" s="143"/>
      <c r="GO97" s="143"/>
      <c r="GP97" s="143"/>
      <c r="GQ97" s="143"/>
      <c r="GR97" s="143"/>
      <c r="GS97" s="143"/>
      <c r="GT97" s="143"/>
      <c r="GU97" s="143"/>
      <c r="GV97" s="143"/>
      <c r="GW97" s="143"/>
      <c r="GX97" s="143"/>
      <c r="GY97" s="143"/>
      <c r="GZ97" s="143"/>
      <c r="HA97" s="143"/>
      <c r="HB97" s="143"/>
      <c r="HC97" s="143"/>
      <c r="HD97" s="143"/>
      <c r="HE97" s="143"/>
      <c r="HF97" s="143"/>
      <c r="HG97" s="143"/>
      <c r="HH97" s="143"/>
      <c r="HI97" s="143"/>
      <c r="HJ97" s="143"/>
      <c r="HK97" s="143"/>
      <c r="HL97" s="143"/>
      <c r="HM97" s="143"/>
      <c r="HN97" s="143"/>
      <c r="HO97" s="143"/>
      <c r="HP97" s="143"/>
      <c r="HQ97" s="143"/>
      <c r="HR97" s="143"/>
      <c r="HS97" s="143"/>
      <c r="HT97" s="143"/>
      <c r="HU97" s="143"/>
      <c r="HV97" s="143"/>
      <c r="HW97" s="143"/>
      <c r="HX97" s="143"/>
      <c r="HY97" s="143"/>
      <c r="HZ97" s="143"/>
      <c r="IA97" s="143"/>
      <c r="IB97" s="143"/>
      <c r="IC97" s="143"/>
      <c r="ID97" s="143"/>
      <c r="IE97" s="143"/>
      <c r="IF97" s="143"/>
      <c r="IG97" s="143"/>
      <c r="IH97" s="143"/>
      <c r="II97" s="143"/>
      <c r="IJ97" s="143"/>
      <c r="IK97" s="143"/>
      <c r="IL97" s="143"/>
      <c r="IM97" s="143"/>
      <c r="IN97" s="143"/>
      <c r="IO97" s="143"/>
      <c r="IP97" s="143"/>
      <c r="IQ97" s="143"/>
      <c r="IR97" s="143"/>
      <c r="IS97" s="143"/>
      <c r="IT97" s="143"/>
      <c r="IU97" s="143"/>
      <c r="IV97" s="143"/>
      <c r="IW97" s="143"/>
      <c r="IX97" s="143"/>
      <c r="IY97" s="143"/>
      <c r="IZ97" s="143"/>
      <c r="JA97" s="143"/>
      <c r="JB97" s="143"/>
      <c r="JC97" s="143"/>
      <c r="JD97" s="143"/>
      <c r="JE97" s="143"/>
      <c r="JF97" s="143"/>
      <c r="JG97" s="143"/>
      <c r="JH97" s="143"/>
      <c r="JI97" s="143"/>
      <c r="JJ97" s="143"/>
      <c r="JK97" s="143"/>
      <c r="JL97" s="143"/>
      <c r="JM97" s="143"/>
      <c r="JN97" s="143"/>
      <c r="JO97" s="143"/>
      <c r="JP97" s="143"/>
      <c r="JQ97" s="143"/>
      <c r="JR97" s="143"/>
      <c r="JS97" s="143"/>
      <c r="JT97" s="143"/>
      <c r="JU97" s="143"/>
      <c r="JV97" s="143"/>
      <c r="JW97" s="143"/>
      <c r="JX97" s="143"/>
      <c r="JY97" s="143"/>
      <c r="JZ97" s="143"/>
      <c r="KA97" s="143"/>
      <c r="KB97" s="143"/>
      <c r="KC97" s="143"/>
      <c r="KD97" s="143"/>
      <c r="KE97" s="143"/>
      <c r="KF97" s="143"/>
      <c r="KG97" s="143"/>
      <c r="KH97" s="143"/>
      <c r="KI97" s="143"/>
      <c r="KJ97" s="143"/>
      <c r="KK97" s="143"/>
      <c r="KL97" s="143"/>
      <c r="KM97" s="143"/>
      <c r="KN97" s="143"/>
      <c r="KO97" s="143"/>
      <c r="KP97" s="143"/>
      <c r="KQ97" s="143"/>
      <c r="KR97" s="143"/>
      <c r="KS97" s="143"/>
      <c r="KT97" s="143"/>
      <c r="KU97" s="143"/>
      <c r="KV97" s="143"/>
      <c r="KW97" s="143"/>
      <c r="KX97" s="143"/>
      <c r="KY97" s="143"/>
      <c r="KZ97" s="143"/>
      <c r="LA97" s="143"/>
      <c r="LB97" s="143"/>
      <c r="LC97" s="143"/>
      <c r="LD97" s="143"/>
      <c r="LE97" s="143"/>
      <c r="LF97" s="143"/>
      <c r="LG97" s="143"/>
      <c r="LH97" s="143"/>
      <c r="LI97" s="143"/>
      <c r="LJ97" s="143"/>
      <c r="LK97" s="143"/>
      <c r="LL97" s="143"/>
      <c r="LM97" s="143"/>
      <c r="LN97" s="143"/>
      <c r="LO97" s="143"/>
      <c r="LP97" s="143"/>
      <c r="LQ97" s="143"/>
      <c r="LR97" s="143"/>
      <c r="LS97" s="143"/>
      <c r="LT97" s="143"/>
      <c r="LU97" s="143"/>
      <c r="LV97" s="143"/>
      <c r="LW97" s="143"/>
      <c r="LX97" s="143"/>
      <c r="LY97" s="143"/>
      <c r="LZ97" s="143"/>
      <c r="MA97" s="143"/>
      <c r="MB97" s="143"/>
      <c r="MC97" s="143"/>
      <c r="MD97" s="143"/>
      <c r="ME97" s="143"/>
      <c r="MF97" s="143"/>
      <c r="MG97" s="143"/>
      <c r="MH97" s="143"/>
      <c r="MI97" s="143"/>
      <c r="MJ97" s="143"/>
      <c r="MK97" s="143"/>
      <c r="ML97" s="143"/>
      <c r="MM97" s="143"/>
      <c r="MN97" s="143"/>
      <c r="MO97" s="143"/>
      <c r="MP97" s="143"/>
      <c r="MQ97" s="143"/>
      <c r="MR97" s="143"/>
      <c r="MS97" s="143"/>
      <c r="MT97" s="143"/>
      <c r="MU97" s="143"/>
      <c r="MV97" s="143"/>
      <c r="MW97" s="143"/>
      <c r="MX97" s="143"/>
      <c r="MY97" s="143"/>
      <c r="MZ97" s="143"/>
      <c r="NA97" s="143"/>
      <c r="NB97" s="143"/>
      <c r="NC97" s="143"/>
      <c r="ND97" s="143"/>
      <c r="NE97" s="143"/>
      <c r="NF97" s="143"/>
      <c r="NG97" s="143"/>
      <c r="NH97" s="143"/>
      <c r="NI97" s="143"/>
      <c r="NJ97" s="143"/>
      <c r="NK97" s="143"/>
      <c r="NL97" s="143"/>
      <c r="NM97" s="143"/>
      <c r="NN97" s="143"/>
      <c r="NO97" s="143"/>
      <c r="NP97" s="143"/>
      <c r="NQ97" s="143"/>
      <c r="NR97" s="143"/>
      <c r="NS97" s="143"/>
      <c r="NT97" s="143"/>
      <c r="NU97" s="143"/>
      <c r="NV97" s="143"/>
      <c r="NW97" s="143"/>
      <c r="NX97" s="143"/>
      <c r="NY97" s="143"/>
      <c r="NZ97" s="143"/>
      <c r="OA97" s="143"/>
      <c r="OB97" s="143"/>
      <c r="OC97" s="143"/>
      <c r="OD97" s="143"/>
      <c r="OE97" s="143"/>
      <c r="OF97" s="143"/>
      <c r="OG97" s="143"/>
      <c r="OH97" s="143"/>
      <c r="OI97" s="143"/>
      <c r="OJ97" s="143"/>
      <c r="OK97" s="143"/>
      <c r="OL97" s="143"/>
      <c r="OM97" s="143"/>
      <c r="ON97" s="143"/>
      <c r="OO97" s="143"/>
      <c r="OP97" s="143"/>
      <c r="OQ97" s="143"/>
      <c r="OR97" s="143"/>
      <c r="OS97" s="143"/>
      <c r="OT97" s="143"/>
      <c r="OU97" s="143"/>
      <c r="OV97" s="143"/>
      <c r="OW97" s="143"/>
      <c r="OX97" s="143"/>
      <c r="OY97" s="143"/>
      <c r="OZ97" s="143"/>
      <c r="PA97" s="143"/>
      <c r="PB97" s="143"/>
      <c r="PC97" s="143"/>
      <c r="PD97" s="143"/>
      <c r="PE97" s="143"/>
      <c r="PF97" s="143"/>
      <c r="PG97" s="143"/>
      <c r="PH97" s="143"/>
      <c r="PI97" s="143"/>
      <c r="PJ97" s="143"/>
      <c r="PK97" s="143"/>
      <c r="PL97" s="143"/>
      <c r="PM97" s="143"/>
      <c r="PN97" s="143"/>
      <c r="PO97" s="143"/>
      <c r="PP97" s="143"/>
      <c r="PQ97" s="143"/>
      <c r="PR97" s="143"/>
      <c r="PS97" s="143"/>
      <c r="PT97" s="143"/>
      <c r="PU97" s="143"/>
      <c r="PV97" s="143"/>
      <c r="PW97" s="143"/>
      <c r="PX97" s="143"/>
      <c r="PY97" s="143"/>
      <c r="PZ97" s="143"/>
      <c r="QA97" s="143"/>
      <c r="QB97" s="143"/>
      <c r="QC97" s="143"/>
      <c r="QD97" s="143"/>
      <c r="QE97" s="143"/>
      <c r="QF97" s="143"/>
      <c r="QG97" s="143"/>
      <c r="QH97" s="143"/>
      <c r="QI97" s="143"/>
      <c r="QJ97" s="143"/>
      <c r="QK97" s="143"/>
      <c r="QL97" s="143"/>
      <c r="QM97" s="143"/>
      <c r="QN97" s="143"/>
      <c r="QO97" s="143"/>
      <c r="QP97" s="143"/>
      <c r="QQ97" s="143"/>
      <c r="QR97" s="143"/>
      <c r="QS97" s="143"/>
      <c r="QT97" s="143"/>
      <c r="QU97" s="143"/>
      <c r="QV97" s="143"/>
      <c r="QW97" s="143"/>
      <c r="QX97" s="143"/>
      <c r="QY97" s="143"/>
      <c r="QZ97" s="143"/>
      <c r="RA97" s="143"/>
      <c r="RB97" s="143"/>
      <c r="RC97" s="143"/>
      <c r="RD97" s="143"/>
      <c r="RE97" s="143"/>
      <c r="RF97" s="143"/>
      <c r="RG97" s="143"/>
      <c r="RH97" s="143"/>
      <c r="RI97" s="143"/>
      <c r="RJ97" s="143"/>
      <c r="RK97" s="143"/>
      <c r="RL97" s="143"/>
      <c r="RM97" s="143"/>
      <c r="RN97" s="143"/>
      <c r="RO97" s="143"/>
      <c r="RP97" s="143"/>
      <c r="RQ97" s="143"/>
      <c r="RR97" s="143"/>
      <c r="RS97" s="143"/>
      <c r="RT97" s="143"/>
      <c r="RU97" s="143"/>
      <c r="RV97" s="143"/>
      <c r="RW97" s="143"/>
      <c r="RX97" s="143"/>
      <c r="RY97" s="143"/>
      <c r="RZ97" s="143"/>
      <c r="SA97" s="143"/>
      <c r="SB97" s="143"/>
      <c r="SC97" s="143"/>
      <c r="SD97" s="143"/>
      <c r="SE97" s="143"/>
      <c r="SF97" s="143"/>
      <c r="SG97" s="143"/>
      <c r="SH97" s="143"/>
      <c r="SI97" s="143"/>
      <c r="SJ97" s="143"/>
      <c r="SK97" s="143"/>
      <c r="SL97" s="143"/>
      <c r="SM97" s="143"/>
      <c r="SN97" s="143"/>
      <c r="SO97" s="143"/>
      <c r="SP97" s="143"/>
      <c r="SQ97" s="143"/>
      <c r="SR97" s="143"/>
      <c r="SS97" s="143"/>
      <c r="ST97" s="143"/>
      <c r="SU97" s="143"/>
      <c r="SV97" s="143"/>
      <c r="SW97" s="143"/>
      <c r="SX97" s="143"/>
      <c r="SY97" s="143"/>
      <c r="SZ97" s="143"/>
      <c r="TA97" s="143"/>
      <c r="TB97" s="143"/>
      <c r="TC97" s="143"/>
      <c r="TD97" s="143"/>
      <c r="TE97" s="143"/>
      <c r="TF97" s="143"/>
      <c r="TG97" s="143"/>
      <c r="TH97" s="143"/>
      <c r="TI97" s="143"/>
      <c r="TJ97" s="143"/>
      <c r="TK97" s="143"/>
      <c r="TL97" s="143"/>
      <c r="TM97" s="143"/>
      <c r="TN97" s="143"/>
      <c r="TO97" s="143"/>
      <c r="TP97" s="143"/>
      <c r="TQ97" s="143"/>
      <c r="TR97" s="143"/>
      <c r="TS97" s="143"/>
      <c r="TT97" s="143"/>
      <c r="TU97" s="143"/>
      <c r="TV97" s="143"/>
      <c r="TW97" s="143"/>
      <c r="TX97" s="143"/>
      <c r="TY97" s="143"/>
      <c r="TZ97" s="143"/>
      <c r="UA97" s="143"/>
      <c r="UB97" s="143"/>
      <c r="UC97" s="143"/>
      <c r="UD97" s="143"/>
      <c r="UE97" s="143"/>
      <c r="UF97" s="143"/>
      <c r="UG97" s="143"/>
      <c r="UH97" s="143"/>
      <c r="UI97" s="143"/>
      <c r="UJ97" s="143"/>
      <c r="UK97" s="143"/>
      <c r="UL97" s="143"/>
      <c r="UM97" s="143"/>
      <c r="UN97" s="143"/>
      <c r="UO97" s="143"/>
      <c r="UP97" s="143"/>
      <c r="UQ97" s="143"/>
      <c r="UR97" s="143"/>
      <c r="US97" s="143"/>
      <c r="UT97" s="143"/>
      <c r="UU97" s="143"/>
      <c r="UV97" s="143"/>
      <c r="UW97" s="143"/>
      <c r="UX97" s="143"/>
      <c r="UY97" s="143"/>
      <c r="UZ97" s="143"/>
      <c r="VA97" s="143"/>
      <c r="VB97" s="143"/>
      <c r="VC97" s="143"/>
      <c r="VD97" s="143"/>
      <c r="VE97" s="143"/>
      <c r="VF97" s="143"/>
      <c r="VG97" s="143"/>
      <c r="VH97" s="143"/>
      <c r="VI97" s="143"/>
      <c r="VJ97" s="143"/>
      <c r="VK97" s="143"/>
      <c r="VL97" s="143"/>
      <c r="VM97" s="143"/>
      <c r="VN97" s="143"/>
      <c r="VO97" s="143"/>
      <c r="VP97" s="143"/>
      <c r="VQ97" s="143"/>
      <c r="VR97" s="143"/>
      <c r="VS97" s="143"/>
      <c r="VT97" s="143"/>
      <c r="VU97" s="143"/>
      <c r="VV97" s="143"/>
      <c r="VW97" s="143"/>
      <c r="VX97" s="143"/>
      <c r="VY97" s="143"/>
      <c r="VZ97" s="143"/>
      <c r="WA97" s="143"/>
      <c r="WB97" s="143"/>
      <c r="WC97" s="143"/>
      <c r="WD97" s="143"/>
      <c r="WE97" s="143"/>
      <c r="WF97" s="143"/>
      <c r="WG97" s="143"/>
      <c r="WH97" s="143"/>
      <c r="WI97" s="143"/>
      <c r="WJ97" s="143"/>
      <c r="WK97" s="143"/>
      <c r="WL97" s="143"/>
      <c r="WM97" s="143"/>
      <c r="WN97" s="143"/>
      <c r="WO97" s="143"/>
      <c r="WP97" s="143"/>
      <c r="WQ97" s="143"/>
      <c r="WR97" s="143"/>
      <c r="WS97" s="143"/>
      <c r="WT97" s="143"/>
      <c r="WU97" s="143"/>
      <c r="WV97" s="143"/>
      <c r="WW97" s="143"/>
      <c r="WX97" s="143"/>
      <c r="WY97" s="143"/>
      <c r="WZ97" s="143"/>
      <c r="XA97" s="143"/>
      <c r="XB97" s="143"/>
      <c r="XC97" s="143"/>
      <c r="XD97" s="143"/>
      <c r="XE97" s="143"/>
      <c r="XF97" s="143"/>
      <c r="XG97" s="143"/>
      <c r="XH97" s="143"/>
      <c r="XI97" s="143"/>
      <c r="XJ97" s="143"/>
      <c r="XK97" s="143"/>
      <c r="XL97" s="143"/>
      <c r="XM97" s="143"/>
      <c r="XN97" s="143"/>
      <c r="XO97" s="143"/>
      <c r="XP97" s="143"/>
      <c r="XQ97" s="143"/>
      <c r="XR97" s="143"/>
      <c r="XS97" s="143"/>
      <c r="XT97" s="143"/>
      <c r="XU97" s="143"/>
      <c r="XV97" s="143"/>
      <c r="XW97" s="143"/>
      <c r="XX97" s="143"/>
      <c r="XY97" s="143"/>
      <c r="XZ97" s="143"/>
      <c r="YA97" s="143"/>
      <c r="YB97" s="143"/>
      <c r="YC97" s="143"/>
      <c r="YD97" s="143"/>
      <c r="YE97" s="143"/>
      <c r="YF97" s="143"/>
      <c r="YG97" s="143"/>
      <c r="YH97" s="143"/>
      <c r="YI97" s="143"/>
      <c r="YJ97" s="143"/>
      <c r="YK97" s="143"/>
      <c r="YL97" s="143"/>
      <c r="YM97" s="143"/>
      <c r="YN97" s="143"/>
      <c r="YO97" s="143"/>
      <c r="YP97" s="143"/>
      <c r="YQ97" s="143"/>
      <c r="YR97" s="143"/>
      <c r="YS97" s="143"/>
      <c r="YT97" s="143"/>
      <c r="YU97" s="143"/>
      <c r="YV97" s="143"/>
      <c r="YW97" s="143"/>
      <c r="YX97" s="143"/>
      <c r="YY97" s="143"/>
      <c r="YZ97" s="143"/>
      <c r="ZA97" s="143"/>
      <c r="ZB97" s="143"/>
      <c r="ZC97" s="143"/>
      <c r="ZD97" s="143"/>
      <c r="ZE97" s="143"/>
      <c r="ZF97" s="143"/>
      <c r="ZG97" s="143"/>
      <c r="ZH97" s="143"/>
      <c r="ZI97" s="143"/>
      <c r="ZJ97" s="143"/>
      <c r="ZK97" s="143"/>
      <c r="ZL97" s="143"/>
      <c r="ZM97" s="143"/>
      <c r="ZN97" s="143"/>
      <c r="ZO97" s="143"/>
      <c r="ZP97" s="143"/>
      <c r="ZQ97" s="143"/>
      <c r="ZR97" s="143"/>
      <c r="ZS97" s="143"/>
      <c r="ZT97" s="143"/>
      <c r="ZU97" s="143"/>
      <c r="ZV97" s="143"/>
      <c r="ZW97" s="143"/>
      <c r="ZX97" s="143"/>
      <c r="ZY97" s="143"/>
      <c r="ZZ97" s="143"/>
      <c r="AAA97" s="143"/>
      <c r="AAB97" s="143"/>
      <c r="AAC97" s="143"/>
      <c r="AAD97" s="143"/>
      <c r="AAE97" s="143"/>
      <c r="AAF97" s="143"/>
      <c r="AAG97" s="143"/>
      <c r="AAH97" s="143"/>
      <c r="AAI97" s="143"/>
      <c r="AAJ97" s="143"/>
      <c r="AAK97" s="143"/>
      <c r="AAL97" s="143"/>
      <c r="AAM97" s="143"/>
      <c r="AAN97" s="143"/>
      <c r="AAO97" s="143"/>
      <c r="AAP97" s="143"/>
      <c r="AAQ97" s="143"/>
      <c r="AAR97" s="143"/>
      <c r="AAS97" s="143"/>
      <c r="AAT97" s="143"/>
      <c r="AAU97" s="143"/>
      <c r="AAV97" s="143"/>
      <c r="AAW97" s="143"/>
      <c r="AAX97" s="143"/>
      <c r="AAY97" s="143"/>
      <c r="AAZ97" s="143"/>
      <c r="ABA97" s="143"/>
      <c r="ABB97" s="143"/>
      <c r="ABC97" s="143"/>
      <c r="ABD97" s="143"/>
      <c r="ABE97" s="143"/>
      <c r="ABF97" s="143"/>
      <c r="ABG97" s="143"/>
      <c r="ABH97" s="143"/>
      <c r="ABI97" s="143"/>
      <c r="ABJ97" s="143"/>
      <c r="ABK97" s="143"/>
      <c r="ABL97" s="143"/>
      <c r="ABM97" s="143"/>
      <c r="ABN97" s="143"/>
      <c r="ABO97" s="143"/>
      <c r="ABP97" s="143"/>
      <c r="ABQ97" s="143"/>
      <c r="ABR97" s="143"/>
      <c r="ABS97" s="143"/>
      <c r="ABT97" s="143"/>
      <c r="ABU97" s="143"/>
      <c r="ABV97" s="143"/>
      <c r="ABW97" s="143"/>
      <c r="ABX97" s="143"/>
      <c r="ABY97" s="143"/>
      <c r="ABZ97" s="143"/>
      <c r="ACA97" s="143"/>
      <c r="ACB97" s="143"/>
      <c r="ACC97" s="143"/>
      <c r="ACD97" s="143"/>
      <c r="ACE97" s="143"/>
      <c r="ACF97" s="143"/>
      <c r="ACG97" s="143"/>
      <c r="ACH97" s="143"/>
      <c r="ACI97" s="143"/>
      <c r="ACJ97" s="143"/>
      <c r="ACK97" s="143"/>
      <c r="ACL97" s="143"/>
      <c r="ACM97" s="143"/>
      <c r="ACN97" s="143"/>
      <c r="ACO97" s="143"/>
      <c r="ACP97" s="143"/>
      <c r="ACQ97" s="143"/>
      <c r="ACR97" s="143"/>
      <c r="ACS97" s="143"/>
      <c r="ACT97" s="143"/>
      <c r="ACU97" s="143"/>
      <c r="ACV97" s="143"/>
      <c r="ACW97" s="143"/>
      <c r="ACX97" s="143"/>
      <c r="ACY97" s="143"/>
      <c r="ACZ97" s="143"/>
      <c r="ADA97" s="143"/>
      <c r="ADB97" s="143"/>
      <c r="ADC97" s="143"/>
      <c r="ADD97" s="143"/>
      <c r="ADE97" s="143"/>
      <c r="ADF97" s="143"/>
      <c r="ADG97" s="143"/>
      <c r="ADH97" s="143"/>
      <c r="ADI97" s="143"/>
      <c r="ADJ97" s="143"/>
      <c r="ADK97" s="143"/>
      <c r="ADL97" s="143"/>
      <c r="ADM97" s="143"/>
      <c r="ADN97" s="143"/>
      <c r="ADO97" s="143"/>
      <c r="ADP97" s="143"/>
      <c r="ADQ97" s="143"/>
      <c r="ADR97" s="143"/>
      <c r="ADS97" s="143"/>
      <c r="ADT97" s="143"/>
      <c r="ADU97" s="143"/>
      <c r="ADV97" s="143"/>
      <c r="ADW97" s="143"/>
      <c r="ADX97" s="143"/>
      <c r="ADY97" s="143"/>
      <c r="ADZ97" s="143"/>
      <c r="AEA97" s="143"/>
      <c r="AEB97" s="143"/>
      <c r="AEC97" s="143"/>
      <c r="AED97" s="143"/>
      <c r="AEE97" s="143"/>
      <c r="AEF97" s="143"/>
      <c r="AEG97" s="143"/>
      <c r="AEH97" s="143"/>
      <c r="AEI97" s="143"/>
      <c r="AEJ97" s="143"/>
      <c r="AEK97" s="143"/>
      <c r="AEL97" s="143"/>
      <c r="AEM97" s="143"/>
      <c r="AEN97" s="143"/>
      <c r="AEO97" s="143"/>
      <c r="AEP97" s="143"/>
      <c r="AEQ97" s="143"/>
      <c r="AER97" s="143"/>
      <c r="AES97" s="143"/>
      <c r="AET97" s="143"/>
      <c r="AEU97" s="143"/>
      <c r="AEV97" s="143"/>
      <c r="AEW97" s="143"/>
      <c r="AEX97" s="143"/>
      <c r="AEY97" s="143"/>
      <c r="AEZ97" s="143"/>
      <c r="AFA97" s="143"/>
      <c r="AFB97" s="143"/>
      <c r="AFC97" s="143"/>
      <c r="AFD97" s="143"/>
      <c r="AFE97" s="143"/>
      <c r="AFF97" s="143"/>
      <c r="AFG97" s="143"/>
      <c r="AFH97" s="143"/>
      <c r="AFI97" s="143"/>
      <c r="AFJ97" s="143"/>
      <c r="AFK97" s="143"/>
      <c r="AFL97" s="143"/>
      <c r="AFM97" s="143"/>
      <c r="AFN97" s="143"/>
      <c r="AFO97" s="143"/>
      <c r="AFP97" s="143"/>
      <c r="AFQ97" s="143"/>
      <c r="AFR97" s="143"/>
      <c r="AFS97" s="143"/>
      <c r="AFT97" s="143"/>
      <c r="AFU97" s="143"/>
      <c r="AFV97" s="143"/>
      <c r="AFW97" s="143"/>
      <c r="AFX97" s="143"/>
      <c r="AFY97" s="143"/>
      <c r="AFZ97" s="143"/>
      <c r="AGA97" s="143"/>
      <c r="AGB97" s="143"/>
      <c r="AGC97" s="143"/>
      <c r="AGD97" s="143"/>
      <c r="AGE97" s="143"/>
      <c r="AGF97" s="143"/>
      <c r="AGG97" s="143"/>
      <c r="AGH97" s="143"/>
      <c r="AGI97" s="143"/>
      <c r="AGJ97" s="143"/>
      <c r="AGK97" s="143"/>
      <c r="AGL97" s="143"/>
      <c r="AGM97" s="143"/>
      <c r="AGN97" s="143"/>
      <c r="AGO97" s="143"/>
      <c r="AGP97" s="143"/>
      <c r="AGQ97" s="143"/>
      <c r="AGR97" s="143"/>
      <c r="AGS97" s="143"/>
      <c r="AGT97" s="143"/>
      <c r="AGU97" s="143"/>
      <c r="AGV97" s="143"/>
      <c r="AGW97" s="143"/>
      <c r="AGX97" s="143"/>
      <c r="AGY97" s="143"/>
      <c r="AGZ97" s="143"/>
      <c r="AHA97" s="143"/>
      <c r="AHB97" s="143"/>
      <c r="AHC97" s="143"/>
      <c r="AHD97" s="143"/>
      <c r="AHE97" s="143"/>
      <c r="AHF97" s="143"/>
      <c r="AHG97" s="143"/>
      <c r="AHH97" s="143"/>
      <c r="AHI97" s="143"/>
      <c r="AHJ97" s="143"/>
      <c r="AHK97" s="143"/>
      <c r="AHL97" s="143"/>
      <c r="AHM97" s="143"/>
      <c r="AHN97" s="143"/>
      <c r="AHO97" s="143"/>
      <c r="AHP97" s="143"/>
      <c r="AHQ97" s="143"/>
      <c r="AHR97" s="143"/>
      <c r="AHS97" s="143"/>
      <c r="AHT97" s="143"/>
      <c r="AHU97" s="143"/>
      <c r="AHV97" s="143"/>
      <c r="AHW97" s="143"/>
      <c r="AHX97" s="143"/>
      <c r="AHY97" s="143"/>
      <c r="AHZ97" s="143"/>
      <c r="AIA97" s="143"/>
      <c r="AIB97" s="143"/>
      <c r="AIC97" s="143"/>
      <c r="AID97" s="143"/>
      <c r="AIE97" s="143"/>
      <c r="AIF97" s="143"/>
      <c r="AIG97" s="143"/>
      <c r="AIH97" s="143"/>
      <c r="AII97" s="143"/>
      <c r="AIJ97" s="143"/>
      <c r="AIK97" s="143"/>
      <c r="AIL97" s="143"/>
      <c r="AIM97" s="143"/>
      <c r="AIN97" s="143"/>
      <c r="AIO97" s="143"/>
      <c r="AIP97" s="143"/>
      <c r="AIQ97" s="143"/>
      <c r="AIR97" s="143"/>
      <c r="AIS97" s="143"/>
      <c r="AIT97" s="143"/>
      <c r="AIU97" s="143"/>
      <c r="AIV97" s="143"/>
      <c r="AIW97" s="143"/>
      <c r="AIX97" s="143"/>
      <c r="AIY97" s="143"/>
      <c r="AIZ97" s="143"/>
      <c r="AJA97" s="143"/>
      <c r="AJB97" s="143"/>
      <c r="AJC97" s="143"/>
      <c r="AJD97" s="143"/>
      <c r="AJE97" s="143"/>
      <c r="AJF97" s="143"/>
      <c r="AJG97" s="143"/>
      <c r="AJH97" s="143"/>
      <c r="AJI97" s="143"/>
      <c r="AJJ97" s="143"/>
      <c r="AJK97" s="143"/>
      <c r="AJL97" s="143"/>
      <c r="AJM97" s="143"/>
      <c r="AJN97" s="143"/>
      <c r="AJO97" s="143"/>
      <c r="AJP97" s="143"/>
      <c r="AJQ97" s="143"/>
      <c r="AJR97" s="143"/>
      <c r="AJS97" s="143"/>
      <c r="AJT97" s="143"/>
      <c r="AJU97" s="143"/>
      <c r="AJV97" s="143"/>
      <c r="AJW97" s="143"/>
      <c r="AJX97" s="143"/>
      <c r="AJY97" s="143"/>
      <c r="AJZ97" s="143"/>
      <c r="AKA97" s="143"/>
      <c r="AKB97" s="143"/>
      <c r="AKC97" s="143"/>
      <c r="AKD97" s="143"/>
      <c r="AKE97" s="143"/>
      <c r="AKF97" s="143"/>
      <c r="AKG97" s="143"/>
      <c r="AKH97" s="143"/>
      <c r="AKI97" s="143"/>
      <c r="AKJ97" s="143"/>
      <c r="AKK97" s="143"/>
      <c r="AKL97" s="143"/>
      <c r="AKM97" s="143"/>
      <c r="AKN97" s="143"/>
      <c r="AKO97" s="143"/>
      <c r="AKP97" s="143"/>
      <c r="AKQ97" s="143"/>
      <c r="AKR97" s="143"/>
      <c r="AKS97" s="143"/>
      <c r="AKT97" s="143"/>
      <c r="AKU97" s="143"/>
      <c r="AKV97" s="143"/>
      <c r="AKW97" s="143"/>
      <c r="AKX97" s="143"/>
      <c r="AKY97" s="143"/>
      <c r="AKZ97" s="143"/>
      <c r="ALA97" s="143"/>
      <c r="ALB97" s="143"/>
      <c r="ALC97" s="143"/>
      <c r="ALD97" s="143"/>
      <c r="ALE97" s="143"/>
      <c r="ALF97" s="143"/>
      <c r="ALG97" s="143"/>
      <c r="ALH97" s="143"/>
      <c r="ALI97" s="143"/>
      <c r="ALJ97" s="143"/>
      <c r="ALK97" s="143"/>
      <c r="ALL97" s="143"/>
      <c r="ALM97" s="143"/>
      <c r="ALN97" s="143"/>
      <c r="ALO97" s="143"/>
      <c r="ALP97" s="143"/>
      <c r="ALQ97" s="143"/>
      <c r="ALR97" s="143"/>
      <c r="ALS97" s="143"/>
      <c r="ALT97" s="143"/>
      <c r="ALU97" s="143"/>
      <c r="ALV97" s="143"/>
      <c r="ALW97" s="143"/>
      <c r="ALX97" s="143"/>
      <c r="ALY97" s="143"/>
      <c r="ALZ97" s="143"/>
      <c r="AMA97" s="143"/>
      <c r="AMB97" s="143"/>
      <c r="AMC97" s="143"/>
      <c r="AMD97" s="143"/>
      <c r="AME97" s="143"/>
      <c r="AMF97" s="143"/>
      <c r="AMG97" s="143"/>
      <c r="AMH97" s="143"/>
      <c r="AMI97" s="143"/>
      <c r="AMJ97" s="143"/>
      <c r="AMK97" s="143"/>
    </row>
    <row r="98" spans="1:1025" s="110" customFormat="1" ht="16.899999999999999" customHeight="1">
      <c r="A98" s="108"/>
      <c r="B98" s="19"/>
      <c r="C98" s="19"/>
      <c r="D98" s="19"/>
      <c r="E98" s="43" t="s">
        <v>142</v>
      </c>
      <c r="F98" s="36">
        <f t="shared" ref="F98:Q98" si="27">F85+F12</f>
        <v>84471729</v>
      </c>
      <c r="G98" s="36">
        <f t="shared" si="27"/>
        <v>83471729</v>
      </c>
      <c r="H98" s="36">
        <f t="shared" si="27"/>
        <v>49420231</v>
      </c>
      <c r="I98" s="36">
        <f t="shared" si="27"/>
        <v>7494970</v>
      </c>
      <c r="J98" s="36">
        <f t="shared" si="27"/>
        <v>0</v>
      </c>
      <c r="K98" s="36">
        <f t="shared" si="27"/>
        <v>4374359</v>
      </c>
      <c r="L98" s="36">
        <f t="shared" si="27"/>
        <v>3684359</v>
      </c>
      <c r="M98" s="36">
        <f t="shared" si="27"/>
        <v>690000</v>
      </c>
      <c r="N98" s="36">
        <f t="shared" si="27"/>
        <v>1000</v>
      </c>
      <c r="O98" s="36">
        <f t="shared" si="27"/>
        <v>0</v>
      </c>
      <c r="P98" s="36">
        <f t="shared" si="27"/>
        <v>3684359</v>
      </c>
      <c r="Q98" s="36">
        <f t="shared" si="27"/>
        <v>88846088</v>
      </c>
      <c r="R98" s="36" t="e">
        <f>R14+R17+R36+R41+R59+R63+R66+#REF!+#REF!+#REF!+R95+#REF!+#REF!</f>
        <v>#REF!</v>
      </c>
      <c r="S98" s="36" t="e">
        <f>S14+S17+S36+S41+S59+S63+S66+#REF!+#REF!+#REF!+S95+#REF!+#REF!</f>
        <v>#REF!</v>
      </c>
    </row>
    <row r="99" spans="1:1025" s="130" customFormat="1" ht="60.75" customHeight="1">
      <c r="C99" s="130" t="s">
        <v>143</v>
      </c>
      <c r="E99" s="131"/>
      <c r="H99" s="130" t="s">
        <v>144</v>
      </c>
      <c r="T99" s="132">
        <f>Q98-'дод.1 для контролю '!E1</f>
        <v>15015107</v>
      </c>
    </row>
    <row r="100" spans="1:1025" ht="39" customHeight="1">
      <c r="G100" s="133">
        <f>F98-G98</f>
        <v>1000000</v>
      </c>
      <c r="H100" s="2" t="s">
        <v>145</v>
      </c>
      <c r="K100" s="170"/>
    </row>
    <row r="101" spans="1:1025">
      <c r="G101" s="169">
        <f>G100/F98*100</f>
        <v>1.1838280236929919</v>
      </c>
    </row>
    <row r="102" spans="1:1025" ht="21" customHeight="1">
      <c r="G102"/>
    </row>
    <row r="103" spans="1:1025" ht="16.5" customHeight="1">
      <c r="E103" s="169">
        <f>500000/F98*100</f>
        <v>0.59191401184649595</v>
      </c>
      <c r="F103" s="2" t="s">
        <v>155</v>
      </c>
      <c r="G103" s="133">
        <v>500000</v>
      </c>
    </row>
    <row r="104" spans="1:1025" ht="54" customHeight="1">
      <c r="F104" s="2" t="s">
        <v>151</v>
      </c>
      <c r="G104" s="133">
        <f>F98-'дод.1 для контролю '!F1</f>
        <v>11330748</v>
      </c>
    </row>
    <row r="105" spans="1:1025" ht="16.899999999999999" customHeight="1">
      <c r="F105" s="2" t="s">
        <v>152</v>
      </c>
      <c r="G105" s="133">
        <f>K98-'дод.1 для контролю '!G1</f>
        <v>3684359</v>
      </c>
    </row>
    <row r="106" spans="1:1025" ht="29.25" customHeight="1">
      <c r="G106" s="133">
        <f>SUM(G104:G105)</f>
        <v>15015107</v>
      </c>
    </row>
    <row r="107" spans="1:1025" ht="40.5" customHeight="1"/>
    <row r="108" spans="1:1025" ht="28.5" customHeight="1"/>
    <row r="109" spans="1:1025" ht="66.599999999999994" customHeight="1"/>
    <row r="110" spans="1:1025" ht="34.15" customHeight="1"/>
    <row r="111" spans="1:1025" ht="58.15" customHeight="1"/>
    <row r="112" spans="1:1025" ht="58.15" customHeight="1">
      <c r="E112" s="194"/>
      <c r="F112" s="133"/>
    </row>
    <row r="113" spans="5:7" ht="19.899999999999999" customHeight="1">
      <c r="E113" s="194"/>
      <c r="F113" s="133"/>
      <c r="G113" s="133"/>
    </row>
    <row r="114" spans="5:7" ht="40.15" customHeight="1">
      <c r="E114" s="194"/>
    </row>
    <row r="115" spans="5:7" ht="40.15" customHeight="1"/>
    <row r="116" spans="5:7" ht="49.15" customHeight="1"/>
    <row r="117" spans="5:7" ht="16.149999999999999" customHeight="1"/>
    <row r="118" spans="5:7" ht="16.149999999999999" customHeight="1"/>
    <row r="119" spans="5:7" ht="42.75" customHeight="1"/>
    <row r="120" spans="5:7" ht="17.45" customHeight="1"/>
    <row r="121" spans="5:7" ht="15" hidden="1" customHeight="1"/>
    <row r="122" spans="5:7" ht="61.9" customHeight="1"/>
    <row r="123" spans="5:7" ht="27" customHeight="1"/>
    <row r="124" spans="5:7" ht="35.25" customHeight="1"/>
    <row r="125" spans="5:7" ht="60" customHeight="1"/>
    <row r="126" spans="5:7" ht="27" customHeight="1"/>
    <row r="127" spans="5:7" ht="54.75" customHeight="1"/>
    <row r="128" spans="5:7" ht="23.45" customHeight="1"/>
    <row r="129" ht="15" hidden="1" customHeight="1"/>
    <row r="130" ht="77.45" customHeight="1"/>
    <row r="131" ht="24.75" customHeight="1"/>
    <row r="132" ht="18" customHeight="1"/>
    <row r="133" ht="118.15" customHeight="1"/>
    <row r="134" ht="20.45" customHeight="1"/>
    <row r="135" ht="52.5" customHeight="1"/>
    <row r="136" ht="51.75" customHeight="1"/>
    <row r="137" ht="25.5" customHeight="1"/>
    <row r="138" ht="51.75" customHeight="1"/>
    <row r="139" ht="57.75" customHeight="1"/>
    <row r="140" ht="28.9" customHeight="1"/>
    <row r="141" ht="25.5" customHeight="1"/>
    <row r="142" ht="25.5" customHeight="1"/>
    <row r="143" ht="18" customHeight="1"/>
    <row r="144" ht="20.45" customHeight="1"/>
    <row r="146" ht="25.5" customHeight="1"/>
    <row r="147" ht="25.5" customHeight="1"/>
    <row r="148" ht="25.5" customHeight="1"/>
  </sheetData>
  <mergeCells count="86">
    <mergeCell ref="M4:Q4"/>
    <mergeCell ref="Q68:Q70"/>
    <mergeCell ref="F69:F70"/>
    <mergeCell ref="G69:G70"/>
    <mergeCell ref="H69:I69"/>
    <mergeCell ref="J69:J70"/>
    <mergeCell ref="K69:K70"/>
    <mergeCell ref="L69:L70"/>
    <mergeCell ref="M69:M70"/>
    <mergeCell ref="N69:O69"/>
    <mergeCell ref="P69:P70"/>
    <mergeCell ref="Q46:Q48"/>
    <mergeCell ref="F47:F48"/>
    <mergeCell ref="G47:G48"/>
    <mergeCell ref="H47:I47"/>
    <mergeCell ref="J47:J48"/>
    <mergeCell ref="B68:B70"/>
    <mergeCell ref="C68:C70"/>
    <mergeCell ref="D68:D70"/>
    <mergeCell ref="E68:E70"/>
    <mergeCell ref="F68:J68"/>
    <mergeCell ref="B46:B48"/>
    <mergeCell ref="C46:C48"/>
    <mergeCell ref="D46:D48"/>
    <mergeCell ref="E46:E48"/>
    <mergeCell ref="F46:J46"/>
    <mergeCell ref="F8:J8"/>
    <mergeCell ref="K8:P8"/>
    <mergeCell ref="Q8:Q10"/>
    <mergeCell ref="F9:F10"/>
    <mergeCell ref="G9:G10"/>
    <mergeCell ref="H9:I9"/>
    <mergeCell ref="J9:J10"/>
    <mergeCell ref="K9:K10"/>
    <mergeCell ref="L9:L10"/>
    <mergeCell ref="M9:M10"/>
    <mergeCell ref="N9:O9"/>
    <mergeCell ref="P9:P10"/>
    <mergeCell ref="B7:C7"/>
    <mergeCell ref="B8:B10"/>
    <mergeCell ref="C8:C10"/>
    <mergeCell ref="D8:D10"/>
    <mergeCell ref="E8:E10"/>
    <mergeCell ref="L1:Q1"/>
    <mergeCell ref="B5:Q5"/>
    <mergeCell ref="B6:C6"/>
    <mergeCell ref="I2:Q3"/>
    <mergeCell ref="K27:P27"/>
    <mergeCell ref="Q27:Q29"/>
    <mergeCell ref="F28:F29"/>
    <mergeCell ref="G28:G29"/>
    <mergeCell ref="H28:I28"/>
    <mergeCell ref="J28:J29"/>
    <mergeCell ref="K28:K29"/>
    <mergeCell ref="L28:L29"/>
    <mergeCell ref="M28:M29"/>
    <mergeCell ref="N28:O28"/>
    <mergeCell ref="P28:P29"/>
    <mergeCell ref="B27:B29"/>
    <mergeCell ref="C27:C29"/>
    <mergeCell ref="D27:D29"/>
    <mergeCell ref="E27:E29"/>
    <mergeCell ref="F27:J27"/>
    <mergeCell ref="K91:P91"/>
    <mergeCell ref="K46:P46"/>
    <mergeCell ref="K68:P68"/>
    <mergeCell ref="K47:K48"/>
    <mergeCell ref="L47:L48"/>
    <mergeCell ref="M47:M48"/>
    <mergeCell ref="N47:O47"/>
    <mergeCell ref="P47:P48"/>
    <mergeCell ref="Q91:Q93"/>
    <mergeCell ref="F92:F93"/>
    <mergeCell ref="G92:G93"/>
    <mergeCell ref="H92:I92"/>
    <mergeCell ref="J92:J93"/>
    <mergeCell ref="K92:K93"/>
    <mergeCell ref="L92:L93"/>
    <mergeCell ref="M92:M93"/>
    <mergeCell ref="N92:O92"/>
    <mergeCell ref="P92:P93"/>
    <mergeCell ref="B91:B93"/>
    <mergeCell ref="C91:C93"/>
    <mergeCell ref="D91:D93"/>
    <mergeCell ref="E91:E93"/>
    <mergeCell ref="F91:J91"/>
  </mergeCells>
  <pageMargins left="0.7" right="0.7" top="0.75" bottom="0.75" header="0.51180555555555496" footer="0.51180555555555496"/>
  <pageSetup paperSize="9" scale="68" firstPageNumber="0" orientation="landscape" r:id="rId1"/>
  <rowBreaks count="4" manualBreakCount="4">
    <brk id="26" max="16383" man="1"/>
    <brk id="45" max="16" man="1"/>
    <brk id="67" max="16" man="1"/>
    <brk id="9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"/>
  <sheetViews>
    <sheetView view="pageBreakPreview" topLeftCell="B1" zoomScale="145" zoomScaleNormal="100" zoomScaleSheetLayoutView="145" zoomScalePageLayoutView="95" workbookViewId="0">
      <selection activeCell="G2" sqref="G2"/>
    </sheetView>
  </sheetViews>
  <sheetFormatPr defaultRowHeight="15"/>
  <cols>
    <col min="1" max="1" width="8.85546875" style="1" hidden="1" customWidth="1"/>
    <col min="2" max="2" width="9.42578125" style="1" customWidth="1"/>
    <col min="3" max="3" width="46.570312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9.42578125" style="1" customWidth="1"/>
    <col min="8" max="8" width="8.85546875" style="1" customWidth="1"/>
    <col min="9" max="9" width="4.42578125" style="1" customWidth="1"/>
    <col min="10" max="256" width="9.140625" style="1" customWidth="1"/>
    <col min="257" max="257" width="9.140625" style="1" hidden="1" customWidth="1"/>
    <col min="258" max="258" width="8.5703125" style="1" customWidth="1"/>
    <col min="259" max="259" width="46.5703125" style="1" customWidth="1"/>
    <col min="260" max="261" width="10.140625" style="1" customWidth="1"/>
    <col min="262" max="262" width="9.85546875" style="1" customWidth="1"/>
    <col min="263" max="263" width="8" style="1" customWidth="1"/>
    <col min="264" max="265" width="9.140625" style="1" hidden="1" customWidth="1"/>
    <col min="266" max="512" width="9.140625" style="1" customWidth="1"/>
    <col min="513" max="513" width="9.140625" style="1" hidden="1" customWidth="1"/>
    <col min="514" max="514" width="8.5703125" style="1" customWidth="1"/>
    <col min="515" max="515" width="46.5703125" style="1" customWidth="1"/>
    <col min="516" max="517" width="10.140625" style="1" customWidth="1"/>
    <col min="518" max="518" width="9.85546875" style="1" customWidth="1"/>
    <col min="519" max="519" width="8" style="1" customWidth="1"/>
    <col min="520" max="521" width="9.140625" style="1" hidden="1" customWidth="1"/>
    <col min="522" max="768" width="9.140625" style="1" customWidth="1"/>
    <col min="769" max="769" width="9.140625" style="1" hidden="1" customWidth="1"/>
    <col min="770" max="770" width="8.5703125" style="1" customWidth="1"/>
    <col min="771" max="771" width="46.5703125" style="1" customWidth="1"/>
    <col min="772" max="773" width="10.140625" style="1" customWidth="1"/>
    <col min="774" max="774" width="9.85546875" style="1" customWidth="1"/>
    <col min="775" max="775" width="8" style="1" customWidth="1"/>
    <col min="776" max="777" width="9.140625" style="1" hidden="1" customWidth="1"/>
    <col min="778" max="1025" width="9.140625" style="1" customWidth="1"/>
  </cols>
  <sheetData>
    <row r="1" spans="1:9" s="134" customFormat="1" ht="27.95" customHeight="1">
      <c r="A1" s="135"/>
      <c r="B1" s="138" t="s">
        <v>5</v>
      </c>
      <c r="C1" s="209" t="s">
        <v>6</v>
      </c>
      <c r="D1" s="209"/>
      <c r="E1" s="136">
        <f>F1+G1</f>
        <v>73830981</v>
      </c>
      <c r="F1" s="136">
        <f>73099970+41011</f>
        <v>73140981</v>
      </c>
      <c r="G1" s="136">
        <v>690000</v>
      </c>
      <c r="H1" s="136">
        <v>0</v>
      </c>
      <c r="I1" s="135"/>
    </row>
    <row r="3" spans="1:9" s="137" customFormat="1" ht="14.1" customHeight="1">
      <c r="C3" s="208" t="s">
        <v>7</v>
      </c>
      <c r="D3" s="208"/>
      <c r="F3" s="137" t="s">
        <v>8</v>
      </c>
    </row>
    <row r="4" spans="1:9" s="137" customFormat="1" ht="14.1" customHeight="1"/>
  </sheetData>
  <mergeCells count="2">
    <mergeCell ref="C3:D3"/>
    <mergeCell ref="C1:D1"/>
  </mergeCells>
  <pageMargins left="0.7" right="0.7" top="0.75" bottom="0.75" header="0.51180555555555496" footer="0.51180555555555496"/>
  <pageSetup paperSize="9" scale="77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додаток 3</vt:lpstr>
      <vt:lpstr>дод.1 для контролю </vt:lpstr>
      <vt:lpstr>Лист2</vt:lpstr>
      <vt:lpstr>'дод.1 для контролю 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2023-03-01T13:53:47Z</cp:lastPrinted>
  <dcterms:created xsi:type="dcterms:W3CDTF">2006-09-16T00:00:00Z</dcterms:created>
  <dcterms:modified xsi:type="dcterms:W3CDTF">2023-03-01T13:53:49Z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